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rhamuniversity-my.sharepoint.com/personal/vbcz36_durham_ac_uk/Documents/Thesis Writing/To Submit/"/>
    </mc:Choice>
  </mc:AlternateContent>
  <xr:revisionPtr revIDLastSave="890" documentId="8_{4EF6F397-E48F-9947-888D-9C4D9431E556}" xr6:coauthVersionLast="47" xr6:coauthVersionMax="47" xr10:uidLastSave="{F93D464A-EAE4-154D-9EEB-D02980D15E48}"/>
  <bookViews>
    <workbookView xWindow="28800" yWindow="500" windowWidth="29040" windowHeight="27840" xr2:uid="{8FF66EFE-3971-EC42-BD1B-E409EE569419}"/>
  </bookViews>
  <sheets>
    <sheet name="Contents" sheetId="9" r:id="rId1"/>
    <sheet name="1.USGS Reference Materials" sheetId="8" r:id="rId2"/>
    <sheet name="2.Chapter 3 - Fe and Zn" sheetId="1" r:id="rId3"/>
    <sheet name="3.Chapter 3 - Nd Age Correction" sheetId="7" r:id="rId4"/>
    <sheet name="4.Chapter 4 - V" sheetId="5" r:id="rId5"/>
    <sheet name="5.Chapter 4 - Trace Elements" sheetId="6" r:id="rId6"/>
    <sheet name="6. Chapter 4 -SEM EDS" sheetId="10" r:id="rId7"/>
    <sheet name="7.Chapter 5 - Fe, V, Zn, Sr, Nd" sheetId="2" r:id="rId8"/>
    <sheet name="8.Chapter 5 - Sr Age Correction" sheetId="3" r:id="rId9"/>
    <sheet name="9.Chapter 5 - Nd Age Correction" sheetId="4" r:id="rId10"/>
    <sheet name="10.Chapter 5 - SEM ED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7" l="1"/>
  <c r="J40" i="7" s="1"/>
  <c r="I54" i="7"/>
  <c r="J54" i="7" s="1"/>
  <c r="U54" i="7"/>
  <c r="W54" i="7"/>
  <c r="Y54" i="7"/>
  <c r="AD54" i="7" s="1"/>
  <c r="I55" i="7"/>
  <c r="M55" i="7" s="1"/>
  <c r="U55" i="7"/>
  <c r="W55" i="7"/>
  <c r="Y55" i="7"/>
  <c r="AD55" i="7" s="1"/>
  <c r="I56" i="7"/>
  <c r="P56" i="7" s="1"/>
  <c r="U56" i="7"/>
  <c r="W56" i="7"/>
  <c r="Y56" i="7"/>
  <c r="I57" i="7"/>
  <c r="J57" i="7" s="1"/>
  <c r="U57" i="7"/>
  <c r="W57" i="7"/>
  <c r="Y57" i="7"/>
  <c r="AJ57" i="7" s="1"/>
  <c r="Y53" i="7"/>
  <c r="AD53" i="7" s="1"/>
  <c r="W53" i="7"/>
  <c r="U53" i="7"/>
  <c r="I53" i="7"/>
  <c r="M53" i="7" s="1"/>
  <c r="Y52" i="7"/>
  <c r="AD52" i="7" s="1"/>
  <c r="W52" i="7"/>
  <c r="U52" i="7"/>
  <c r="I52" i="7"/>
  <c r="J52" i="7" s="1"/>
  <c r="Y51" i="7"/>
  <c r="AD51" i="7" s="1"/>
  <c r="W51" i="7"/>
  <c r="U51" i="7"/>
  <c r="I51" i="7"/>
  <c r="O51" i="7" s="1"/>
  <c r="Y50" i="7"/>
  <c r="AD50" i="7" s="1"/>
  <c r="W50" i="7"/>
  <c r="U50" i="7"/>
  <c r="I50" i="7"/>
  <c r="J50" i="7" s="1"/>
  <c r="L56" i="7" l="1"/>
  <c r="J56" i="7"/>
  <c r="M54" i="7"/>
  <c r="O56" i="7"/>
  <c r="L55" i="7"/>
  <c r="AJ50" i="7"/>
  <c r="O54" i="7"/>
  <c r="AJ54" i="7"/>
  <c r="AJ53" i="7"/>
  <c r="P54" i="7"/>
  <c r="AJ52" i="7"/>
  <c r="M56" i="7"/>
  <c r="K54" i="7"/>
  <c r="AJ56" i="7"/>
  <c r="K56" i="7"/>
  <c r="AJ55" i="7"/>
  <c r="K55" i="7"/>
  <c r="P50" i="7"/>
  <c r="AD57" i="7"/>
  <c r="J55" i="7"/>
  <c r="N54" i="7"/>
  <c r="N56" i="7"/>
  <c r="L54" i="7"/>
  <c r="AJ51" i="7"/>
  <c r="N57" i="7"/>
  <c r="P57" i="7"/>
  <c r="O55" i="7"/>
  <c r="P55" i="7"/>
  <c r="M57" i="7"/>
  <c r="AD56" i="7"/>
  <c r="L57" i="7"/>
  <c r="O57" i="7"/>
  <c r="N55" i="7"/>
  <c r="K57" i="7"/>
  <c r="K52" i="7"/>
  <c r="O53" i="7"/>
  <c r="L50" i="7"/>
  <c r="M50" i="7"/>
  <c r="N50" i="7"/>
  <c r="O50" i="7"/>
  <c r="N53" i="7"/>
  <c r="K50" i="7"/>
  <c r="L52" i="7"/>
  <c r="N52" i="7"/>
  <c r="P51" i="7"/>
  <c r="J51" i="7"/>
  <c r="M52" i="7"/>
  <c r="P53" i="7"/>
  <c r="K51" i="7"/>
  <c r="L51" i="7"/>
  <c r="O52" i="7"/>
  <c r="J53" i="7"/>
  <c r="M51" i="7"/>
  <c r="P52" i="7"/>
  <c r="K53" i="7"/>
  <c r="N51" i="7"/>
  <c r="L53" i="7"/>
  <c r="Q54" i="7" l="1"/>
  <c r="S54" i="7" s="1"/>
  <c r="Q56" i="7"/>
  <c r="S56" i="7" s="1"/>
  <c r="Q55" i="7"/>
  <c r="S55" i="7" s="1"/>
  <c r="Q50" i="7"/>
  <c r="S50" i="7" s="1"/>
  <c r="Q57" i="7"/>
  <c r="S57" i="7" s="1"/>
  <c r="Q52" i="7"/>
  <c r="S52" i="7" s="1"/>
  <c r="Q51" i="7"/>
  <c r="S51" i="7" s="1"/>
  <c r="Q53" i="7"/>
  <c r="S53" i="7" s="1"/>
  <c r="Y43" i="7" l="1"/>
  <c r="AJ43" i="7" s="1"/>
  <c r="W43" i="7"/>
  <c r="U43" i="7"/>
  <c r="I43" i="7"/>
  <c r="P43" i="7" s="1"/>
  <c r="Y42" i="7"/>
  <c r="W42" i="7"/>
  <c r="U42" i="7"/>
  <c r="I42" i="7"/>
  <c r="P42" i="7" s="1"/>
  <c r="Y41" i="7"/>
  <c r="AJ41" i="7" s="1"/>
  <c r="W41" i="7"/>
  <c r="U41" i="7"/>
  <c r="I41" i="7"/>
  <c r="J41" i="7" s="1"/>
  <c r="Y40" i="7"/>
  <c r="W40" i="7"/>
  <c r="U40" i="7"/>
  <c r="L40" i="7"/>
  <c r="B9" i="7"/>
  <c r="Y66" i="4"/>
  <c r="AD66" i="4" s="1"/>
  <c r="W66" i="4"/>
  <c r="Y65" i="4"/>
  <c r="AD65" i="4" s="1"/>
  <c r="W65" i="4"/>
  <c r="Y64" i="4"/>
  <c r="AD64" i="4" s="1"/>
  <c r="W64" i="4"/>
  <c r="Y63" i="4"/>
  <c r="AD63" i="4" s="1"/>
  <c r="W63" i="4"/>
  <c r="Y62" i="4"/>
  <c r="AD62" i="4" s="1"/>
  <c r="W62" i="4"/>
  <c r="Y61" i="4"/>
  <c r="AD61" i="4" s="1"/>
  <c r="W61" i="4"/>
  <c r="B57" i="4"/>
  <c r="H65" i="4" s="1"/>
  <c r="Y51" i="4"/>
  <c r="AD51" i="4" s="1"/>
  <c r="W51" i="4"/>
  <c r="U51" i="4"/>
  <c r="I51" i="4"/>
  <c r="J51" i="4" s="1"/>
  <c r="Y50" i="4"/>
  <c r="AD50" i="4" s="1"/>
  <c r="W50" i="4"/>
  <c r="U50" i="4"/>
  <c r="I50" i="4"/>
  <c r="O50" i="4" s="1"/>
  <c r="Y49" i="4"/>
  <c r="AD49" i="4" s="1"/>
  <c r="W49" i="4"/>
  <c r="U49" i="4"/>
  <c r="I49" i="4"/>
  <c r="L49" i="4" s="1"/>
  <c r="Y48" i="4"/>
  <c r="AD48" i="4" s="1"/>
  <c r="W48" i="4"/>
  <c r="U48" i="4"/>
  <c r="I48" i="4"/>
  <c r="K48" i="4" s="1"/>
  <c r="Y47" i="4"/>
  <c r="AD47" i="4" s="1"/>
  <c r="W47" i="4"/>
  <c r="U47" i="4"/>
  <c r="I47" i="4"/>
  <c r="N47" i="4" s="1"/>
  <c r="Y46" i="4"/>
  <c r="AD46" i="4" s="1"/>
  <c r="W46" i="4"/>
  <c r="U46" i="4"/>
  <c r="I46" i="4"/>
  <c r="K46" i="4" s="1"/>
  <c r="Y45" i="4"/>
  <c r="W45" i="4"/>
  <c r="U45" i="4"/>
  <c r="I45" i="4"/>
  <c r="P45" i="4" s="1"/>
  <c r="Y44" i="4"/>
  <c r="W44" i="4"/>
  <c r="U44" i="4"/>
  <c r="I44" i="4"/>
  <c r="M44" i="4" s="1"/>
  <c r="Y43" i="4"/>
  <c r="AD43" i="4" s="1"/>
  <c r="W43" i="4"/>
  <c r="U43" i="4"/>
  <c r="I43" i="4"/>
  <c r="J43" i="4" s="1"/>
  <c r="Y42" i="4"/>
  <c r="AD42" i="4" s="1"/>
  <c r="W42" i="4"/>
  <c r="U42" i="4"/>
  <c r="I42" i="4"/>
  <c r="O42" i="4" s="1"/>
  <c r="B11" i="4"/>
  <c r="X56" i="3"/>
  <c r="T56" i="3"/>
  <c r="X55" i="3"/>
  <c r="T55" i="3"/>
  <c r="X54" i="3"/>
  <c r="T54" i="3"/>
  <c r="X53" i="3"/>
  <c r="T53" i="3"/>
  <c r="X52" i="3"/>
  <c r="T52" i="3"/>
  <c r="B48" i="3"/>
  <c r="G56" i="3" s="1"/>
  <c r="X41" i="3"/>
  <c r="T41" i="3"/>
  <c r="X40" i="3"/>
  <c r="T40" i="3"/>
  <c r="X39" i="3"/>
  <c r="T39" i="3"/>
  <c r="X38" i="3"/>
  <c r="T38" i="3"/>
  <c r="X37" i="3"/>
  <c r="T37" i="3"/>
  <c r="X36" i="3"/>
  <c r="T36" i="3"/>
  <c r="X35" i="3"/>
  <c r="T35" i="3"/>
  <c r="X34" i="3"/>
  <c r="T34" i="3"/>
  <c r="X33" i="3"/>
  <c r="T33" i="3"/>
  <c r="X32" i="3"/>
  <c r="T32" i="3"/>
  <c r="B14" i="3"/>
  <c r="B12" i="3"/>
  <c r="B11" i="3"/>
  <c r="AE48" i="4" l="1"/>
  <c r="AF48" i="4" s="1"/>
  <c r="M51" i="4"/>
  <c r="L51" i="4"/>
  <c r="AE50" i="4"/>
  <c r="AF50" i="4" s="1"/>
  <c r="Z45" i="4"/>
  <c r="AA45" i="4" s="1"/>
  <c r="AE43" i="4"/>
  <c r="AF43" i="4" s="1"/>
  <c r="U32" i="3"/>
  <c r="U36" i="3"/>
  <c r="U33" i="3"/>
  <c r="U37" i="3"/>
  <c r="U41" i="3"/>
  <c r="U40" i="3"/>
  <c r="AD42" i="7"/>
  <c r="AJ42" i="7"/>
  <c r="AK42" i="7" s="1"/>
  <c r="AL42" i="7" s="1"/>
  <c r="AK57" i="7"/>
  <c r="AL57" i="7" s="1"/>
  <c r="AE54" i="7"/>
  <c r="AF54" i="7" s="1"/>
  <c r="AK54" i="7"/>
  <c r="AL54" i="7" s="1"/>
  <c r="Z53" i="7"/>
  <c r="AA53" i="7" s="1"/>
  <c r="Z52" i="7"/>
  <c r="AA52" i="7" s="1"/>
  <c r="AE55" i="7"/>
  <c r="AF55" i="7" s="1"/>
  <c r="AK53" i="7"/>
  <c r="AL53" i="7" s="1"/>
  <c r="Z50" i="7"/>
  <c r="AA50" i="7" s="1"/>
  <c r="Z55" i="7"/>
  <c r="AA55" i="7" s="1"/>
  <c r="Z57" i="7"/>
  <c r="AA57" i="7" s="1"/>
  <c r="AK52" i="7"/>
  <c r="AL52" i="7" s="1"/>
  <c r="AK50" i="7"/>
  <c r="AL50" i="7" s="1"/>
  <c r="AE51" i="7"/>
  <c r="AF51" i="7" s="1"/>
  <c r="Z54" i="7"/>
  <c r="AA54" i="7" s="1"/>
  <c r="Z56" i="7"/>
  <c r="AA56" i="7" s="1"/>
  <c r="Z51" i="7"/>
  <c r="AA51" i="7" s="1"/>
  <c r="AE50" i="7"/>
  <c r="AF50" i="7" s="1"/>
  <c r="AE53" i="7"/>
  <c r="AF53" i="7" s="1"/>
  <c r="AE52" i="7"/>
  <c r="AF52" i="7" s="1"/>
  <c r="T56" i="7"/>
  <c r="V56" i="7" s="1"/>
  <c r="AE57" i="7"/>
  <c r="AF57" i="7" s="1"/>
  <c r="T54" i="7"/>
  <c r="V54" i="7" s="1"/>
  <c r="AK51" i="7"/>
  <c r="AL51" i="7" s="1"/>
  <c r="AK55" i="7"/>
  <c r="AL55" i="7" s="1"/>
  <c r="AE56" i="7"/>
  <c r="AF56" i="7" s="1"/>
  <c r="AK56" i="7"/>
  <c r="AL56" i="7" s="1"/>
  <c r="AM56" i="7" s="1"/>
  <c r="T55" i="7"/>
  <c r="V55" i="7" s="1"/>
  <c r="T52" i="7"/>
  <c r="V52" i="7" s="1"/>
  <c r="AG52" i="7" s="1"/>
  <c r="T51" i="7"/>
  <c r="V51" i="7" s="1"/>
  <c r="AG51" i="7" s="1"/>
  <c r="T53" i="7"/>
  <c r="V53" i="7" s="1"/>
  <c r="T57" i="7"/>
  <c r="V57" i="7" s="1"/>
  <c r="T50" i="7"/>
  <c r="V50" i="7" s="1"/>
  <c r="AK41" i="7"/>
  <c r="AL41" i="7" s="1"/>
  <c r="AK43" i="7"/>
  <c r="AL43" i="7" s="1"/>
  <c r="AJ40" i="7"/>
  <c r="AK40" i="7" s="1"/>
  <c r="AL40" i="7" s="1"/>
  <c r="AD40" i="7"/>
  <c r="AE40" i="7" s="1"/>
  <c r="AF40" i="7" s="1"/>
  <c r="Z43" i="7"/>
  <c r="AA43" i="7" s="1"/>
  <c r="AE42" i="7"/>
  <c r="AF42" i="7" s="1"/>
  <c r="O43" i="7"/>
  <c r="N43" i="7"/>
  <c r="P41" i="7"/>
  <c r="J43" i="7"/>
  <c r="L43" i="7"/>
  <c r="Z42" i="7"/>
  <c r="AA42" i="7" s="1"/>
  <c r="L41" i="7"/>
  <c r="K40" i="7"/>
  <c r="M41" i="7"/>
  <c r="J42" i="7"/>
  <c r="K43" i="7"/>
  <c r="AD43" i="7"/>
  <c r="AE43" i="7" s="1"/>
  <c r="AF43" i="7" s="1"/>
  <c r="N41" i="7"/>
  <c r="O42" i="7"/>
  <c r="O41" i="7"/>
  <c r="M43" i="7"/>
  <c r="M42" i="7"/>
  <c r="K42" i="7"/>
  <c r="N42" i="7"/>
  <c r="L42" i="7"/>
  <c r="AD41" i="7"/>
  <c r="AE41" i="7" s="1"/>
  <c r="AF41" i="7" s="1"/>
  <c r="Z41" i="7"/>
  <c r="AA41" i="7" s="1"/>
  <c r="AM41" i="7" s="1"/>
  <c r="O40" i="7"/>
  <c r="N40" i="7"/>
  <c r="P40" i="7"/>
  <c r="M40" i="7"/>
  <c r="Z40" i="7"/>
  <c r="AA40" i="7" s="1"/>
  <c r="K41" i="7"/>
  <c r="U38" i="3"/>
  <c r="U34" i="3"/>
  <c r="U39" i="3"/>
  <c r="M48" i="4"/>
  <c r="N48" i="4"/>
  <c r="O43" i="4"/>
  <c r="O48" i="4"/>
  <c r="H62" i="4"/>
  <c r="U62" i="4" s="1"/>
  <c r="P48" i="4"/>
  <c r="N51" i="4"/>
  <c r="L48" i="4"/>
  <c r="Z48" i="4"/>
  <c r="AA48" i="4" s="1"/>
  <c r="AE42" i="4"/>
  <c r="AF42" i="4" s="1"/>
  <c r="N46" i="4"/>
  <c r="O51" i="4"/>
  <c r="H66" i="4"/>
  <c r="I66" i="4" s="1"/>
  <c r="M66" i="4" s="1"/>
  <c r="AE47" i="4"/>
  <c r="AF47" i="4" s="1"/>
  <c r="AE49" i="4"/>
  <c r="AF49" i="4" s="1"/>
  <c r="O46" i="4"/>
  <c r="N43" i="4"/>
  <c r="Z44" i="4"/>
  <c r="AA44" i="4" s="1"/>
  <c r="P46" i="4"/>
  <c r="Z47" i="4"/>
  <c r="AA47" i="4" s="1"/>
  <c r="O49" i="4"/>
  <c r="J45" i="4"/>
  <c r="K43" i="4"/>
  <c r="K45" i="4"/>
  <c r="J46" i="4"/>
  <c r="AE46" i="4"/>
  <c r="AF46" i="4" s="1"/>
  <c r="P49" i="4"/>
  <c r="L43" i="4"/>
  <c r="O44" i="4"/>
  <c r="L45" i="4"/>
  <c r="L46" i="4"/>
  <c r="J48" i="4"/>
  <c r="AE51" i="4"/>
  <c r="AF51" i="4" s="1"/>
  <c r="AD45" i="4"/>
  <c r="AE45" i="4" s="1"/>
  <c r="AF45" i="4" s="1"/>
  <c r="N49" i="4"/>
  <c r="M43" i="4"/>
  <c r="P44" i="4"/>
  <c r="M45" i="4"/>
  <c r="M46" i="4"/>
  <c r="P47" i="4"/>
  <c r="K51" i="4"/>
  <c r="AE65" i="4"/>
  <c r="AF65" i="4" s="1"/>
  <c r="I65" i="4"/>
  <c r="K65" i="4" s="1"/>
  <c r="U65" i="4"/>
  <c r="Z65" i="4"/>
  <c r="AA65" i="4" s="1"/>
  <c r="J47" i="4"/>
  <c r="Z49" i="4"/>
  <c r="AA49" i="4" s="1"/>
  <c r="AD44" i="4"/>
  <c r="AE44" i="4" s="1"/>
  <c r="AF44" i="4" s="1"/>
  <c r="Z46" i="4"/>
  <c r="AA46" i="4" s="1"/>
  <c r="P42" i="4"/>
  <c r="Z42" i="4"/>
  <c r="AA42" i="4" s="1"/>
  <c r="N44" i="4"/>
  <c r="O47" i="4"/>
  <c r="M49" i="4"/>
  <c r="P50" i="4"/>
  <c r="Z50" i="4"/>
  <c r="AA50" i="4" s="1"/>
  <c r="H63" i="4"/>
  <c r="J50" i="4"/>
  <c r="K50" i="4"/>
  <c r="J44" i="4"/>
  <c r="M42" i="4"/>
  <c r="P43" i="4"/>
  <c r="Z43" i="4"/>
  <c r="AA43" i="4" s="1"/>
  <c r="K44" i="4"/>
  <c r="N45" i="4"/>
  <c r="L47" i="4"/>
  <c r="J49" i="4"/>
  <c r="M50" i="4"/>
  <c r="P51" i="4"/>
  <c r="Z51" i="4"/>
  <c r="AA51" i="4" s="1"/>
  <c r="J42" i="4"/>
  <c r="K42" i="4"/>
  <c r="K47" i="4"/>
  <c r="L50" i="4"/>
  <c r="N42" i="4"/>
  <c r="L44" i="4"/>
  <c r="O45" i="4"/>
  <c r="M47" i="4"/>
  <c r="K49" i="4"/>
  <c r="N50" i="4"/>
  <c r="H64" i="4"/>
  <c r="L42" i="4"/>
  <c r="H61" i="4"/>
  <c r="J56" i="3"/>
  <c r="L56" i="3" s="1"/>
  <c r="U56" i="3"/>
  <c r="J34" i="3"/>
  <c r="J33" i="3"/>
  <c r="K33" i="3" s="1"/>
  <c r="G52" i="3"/>
  <c r="U35" i="3"/>
  <c r="J41" i="3"/>
  <c r="N41" i="3" s="1"/>
  <c r="G54" i="3"/>
  <c r="G55" i="3"/>
  <c r="J32" i="3"/>
  <c r="K32" i="3" s="1"/>
  <c r="J40" i="3"/>
  <c r="J39" i="3"/>
  <c r="J38" i="3"/>
  <c r="G53" i="3"/>
  <c r="J37" i="3"/>
  <c r="J36" i="3"/>
  <c r="N36" i="3" s="1"/>
  <c r="J35" i="3"/>
  <c r="N35" i="3" s="1"/>
  <c r="AG56" i="7" l="1"/>
  <c r="AM43" i="7"/>
  <c r="AM50" i="7"/>
  <c r="Z66" i="4"/>
  <c r="AA66" i="4" s="1"/>
  <c r="Q48" i="4"/>
  <c r="S48" i="4" s="1"/>
  <c r="T48" i="4" s="1"/>
  <c r="V48" i="4" s="1"/>
  <c r="AG48" i="4" s="1"/>
  <c r="Q43" i="4"/>
  <c r="S43" i="4" s="1"/>
  <c r="T43" i="4" s="1"/>
  <c r="V43" i="4" s="1"/>
  <c r="AG43" i="4" s="1"/>
  <c r="U66" i="4"/>
  <c r="K56" i="3"/>
  <c r="AM42" i="7"/>
  <c r="AG50" i="7"/>
  <c r="AM55" i="7"/>
  <c r="AM54" i="7"/>
  <c r="AG53" i="7"/>
  <c r="AG54" i="7"/>
  <c r="AM57" i="7"/>
  <c r="AM40" i="7"/>
  <c r="AG55" i="7"/>
  <c r="AM52" i="7"/>
  <c r="AG57" i="7"/>
  <c r="AM51" i="7"/>
  <c r="AM53" i="7"/>
  <c r="Q40" i="7"/>
  <c r="Q43" i="7"/>
  <c r="Q41" i="7"/>
  <c r="Q42" i="7"/>
  <c r="N33" i="3"/>
  <c r="Q46" i="4"/>
  <c r="S46" i="4" s="1"/>
  <c r="T46" i="4" s="1"/>
  <c r="V46" i="4" s="1"/>
  <c r="AG46" i="4" s="1"/>
  <c r="Z62" i="4"/>
  <c r="AA62" i="4" s="1"/>
  <c r="AE62" i="4"/>
  <c r="AF62" i="4" s="1"/>
  <c r="N66" i="4"/>
  <c r="I62" i="4"/>
  <c r="L62" i="4" s="1"/>
  <c r="Q51" i="4"/>
  <c r="S51" i="4" s="1"/>
  <c r="T51" i="4" s="1"/>
  <c r="V51" i="4" s="1"/>
  <c r="AG51" i="4" s="1"/>
  <c r="P66" i="4"/>
  <c r="O66" i="4"/>
  <c r="L66" i="4"/>
  <c r="AE66" i="4"/>
  <c r="AF66" i="4" s="1"/>
  <c r="J66" i="4"/>
  <c r="K66" i="4"/>
  <c r="Q45" i="4"/>
  <c r="S45" i="4" s="1"/>
  <c r="T45" i="4" s="1"/>
  <c r="V45" i="4" s="1"/>
  <c r="AG45" i="4" s="1"/>
  <c r="Q49" i="4"/>
  <c r="S49" i="4" s="1"/>
  <c r="T49" i="4" s="1"/>
  <c r="V49" i="4" s="1"/>
  <c r="AG49" i="4" s="1"/>
  <c r="Q50" i="4"/>
  <c r="S50" i="4" s="1"/>
  <c r="T50" i="4" s="1"/>
  <c r="V50" i="4" s="1"/>
  <c r="AG50" i="4" s="1"/>
  <c r="U63" i="4"/>
  <c r="AE63" i="4"/>
  <c r="AF63" i="4" s="1"/>
  <c r="I63" i="4"/>
  <c r="K63" i="4" s="1"/>
  <c r="Z63" i="4"/>
  <c r="AA63" i="4" s="1"/>
  <c r="P65" i="4"/>
  <c r="J65" i="4"/>
  <c r="N65" i="4"/>
  <c r="L65" i="4"/>
  <c r="O65" i="4"/>
  <c r="M65" i="4"/>
  <c r="I64" i="4"/>
  <c r="Z64" i="4"/>
  <c r="AA64" i="4" s="1"/>
  <c r="U64" i="4"/>
  <c r="AE64" i="4"/>
  <c r="AF64" i="4" s="1"/>
  <c r="Q42" i="4"/>
  <c r="S42" i="4" s="1"/>
  <c r="T42" i="4" s="1"/>
  <c r="V42" i="4" s="1"/>
  <c r="AG42" i="4" s="1"/>
  <c r="Q47" i="4"/>
  <c r="S47" i="4" s="1"/>
  <c r="T47" i="4" s="1"/>
  <c r="V47" i="4" s="1"/>
  <c r="AG47" i="4" s="1"/>
  <c r="AE61" i="4"/>
  <c r="AF61" i="4" s="1"/>
  <c r="Z61" i="4"/>
  <c r="AA61" i="4" s="1"/>
  <c r="I61" i="4"/>
  <c r="K61" i="4" s="1"/>
  <c r="U61" i="4"/>
  <c r="Q44" i="4"/>
  <c r="S44" i="4" s="1"/>
  <c r="T44" i="4" s="1"/>
  <c r="V44" i="4" s="1"/>
  <c r="AG44" i="4" s="1"/>
  <c r="M38" i="3"/>
  <c r="L38" i="3"/>
  <c r="L37" i="3"/>
  <c r="M37" i="3"/>
  <c r="J52" i="3"/>
  <c r="U52" i="3"/>
  <c r="M56" i="3"/>
  <c r="M39" i="3"/>
  <c r="L39" i="3"/>
  <c r="M41" i="3"/>
  <c r="L41" i="3"/>
  <c r="L34" i="3"/>
  <c r="M34" i="3"/>
  <c r="K38" i="3"/>
  <c r="N34" i="3"/>
  <c r="N37" i="3"/>
  <c r="K34" i="3"/>
  <c r="M40" i="3"/>
  <c r="L40" i="3"/>
  <c r="N40" i="3"/>
  <c r="K41" i="3"/>
  <c r="K37" i="3"/>
  <c r="M32" i="3"/>
  <c r="L32" i="3"/>
  <c r="M33" i="3"/>
  <c r="L33" i="3"/>
  <c r="M35" i="3"/>
  <c r="L35" i="3"/>
  <c r="M36" i="3"/>
  <c r="L36" i="3"/>
  <c r="U53" i="3"/>
  <c r="J53" i="3"/>
  <c r="M53" i="3" s="1"/>
  <c r="U55" i="3"/>
  <c r="J55" i="3"/>
  <c r="N38" i="3"/>
  <c r="N39" i="3"/>
  <c r="N56" i="3"/>
  <c r="N32" i="3"/>
  <c r="K39" i="3"/>
  <c r="K40" i="3"/>
  <c r="U54" i="3"/>
  <c r="J54" i="3"/>
  <c r="M54" i="3" s="1"/>
  <c r="K35" i="3"/>
  <c r="K36" i="3"/>
  <c r="M62" i="4" l="1"/>
  <c r="N62" i="4"/>
  <c r="J62" i="4"/>
  <c r="K62" i="4"/>
  <c r="S43" i="7"/>
  <c r="T43" i="7" s="1"/>
  <c r="V43" i="7" s="1"/>
  <c r="AG43" i="7" s="1"/>
  <c r="S42" i="7"/>
  <c r="T42" i="7" s="1"/>
  <c r="V42" i="7" s="1"/>
  <c r="AG42" i="7" s="1"/>
  <c r="S41" i="7"/>
  <c r="T41" i="7" s="1"/>
  <c r="V41" i="7" s="1"/>
  <c r="AG41" i="7" s="1"/>
  <c r="S40" i="7"/>
  <c r="T40" i="7" s="1"/>
  <c r="V40" i="7" s="1"/>
  <c r="AG40" i="7" s="1"/>
  <c r="O36" i="3"/>
  <c r="Q36" i="3" s="1"/>
  <c r="R36" i="3" s="1"/>
  <c r="O35" i="3"/>
  <c r="Q35" i="3" s="1"/>
  <c r="R35" i="3" s="1"/>
  <c r="O37" i="3"/>
  <c r="Q37" i="3" s="1"/>
  <c r="R37" i="3" s="1"/>
  <c r="O32" i="3"/>
  <c r="Q32" i="3" s="1"/>
  <c r="R32" i="3" s="1"/>
  <c r="O56" i="3"/>
  <c r="Q56" i="3" s="1"/>
  <c r="R56" i="3" s="1"/>
  <c r="O33" i="3"/>
  <c r="Q33" i="3" s="1"/>
  <c r="Y33" i="3" s="1"/>
  <c r="Z33" i="3" s="1"/>
  <c r="O39" i="3"/>
  <c r="Q39" i="3" s="1"/>
  <c r="Y39" i="3" s="1"/>
  <c r="Z39" i="3" s="1"/>
  <c r="Q66" i="4"/>
  <c r="S66" i="4" s="1"/>
  <c r="T66" i="4" s="1"/>
  <c r="V66" i="4" s="1"/>
  <c r="AG66" i="4" s="1"/>
  <c r="O62" i="4"/>
  <c r="P62" i="4"/>
  <c r="P64" i="4"/>
  <c r="N64" i="4"/>
  <c r="L64" i="4"/>
  <c r="O64" i="4"/>
  <c r="J64" i="4"/>
  <c r="M64" i="4"/>
  <c r="Q65" i="4"/>
  <c r="S65" i="4" s="1"/>
  <c r="T65" i="4" s="1"/>
  <c r="V65" i="4" s="1"/>
  <c r="AG65" i="4" s="1"/>
  <c r="O63" i="4"/>
  <c r="L63" i="4"/>
  <c r="N63" i="4"/>
  <c r="J63" i="4"/>
  <c r="M63" i="4"/>
  <c r="P63" i="4"/>
  <c r="M61" i="4"/>
  <c r="J61" i="4"/>
  <c r="P61" i="4"/>
  <c r="N61" i="4"/>
  <c r="L61" i="4"/>
  <c r="O61" i="4"/>
  <c r="K64" i="4"/>
  <c r="L54" i="3"/>
  <c r="N54" i="3"/>
  <c r="K54" i="3"/>
  <c r="O38" i="3"/>
  <c r="Q38" i="3" s="1"/>
  <c r="L53" i="3"/>
  <c r="K53" i="3"/>
  <c r="N53" i="3"/>
  <c r="L52" i="3"/>
  <c r="K52" i="3"/>
  <c r="N52" i="3"/>
  <c r="O34" i="3"/>
  <c r="Q34" i="3" s="1"/>
  <c r="M52" i="3"/>
  <c r="L55" i="3"/>
  <c r="K55" i="3"/>
  <c r="N55" i="3"/>
  <c r="M55" i="3"/>
  <c r="O40" i="3"/>
  <c r="Q40" i="3" s="1"/>
  <c r="O41" i="3"/>
  <c r="Q41" i="3" s="1"/>
  <c r="Q62" i="4" l="1"/>
  <c r="S62" i="4" s="1"/>
  <c r="T62" i="4" s="1"/>
  <c r="V62" i="4" s="1"/>
  <c r="AG62" i="4" s="1"/>
  <c r="Y36" i="3"/>
  <c r="Z36" i="3" s="1"/>
  <c r="AA36" i="3" s="1"/>
  <c r="AB36" i="3" s="1"/>
  <c r="Y37" i="3"/>
  <c r="Z37" i="3" s="1"/>
  <c r="AA37" i="3" s="1"/>
  <c r="AB37" i="3" s="1"/>
  <c r="Y35" i="3"/>
  <c r="Z35" i="3" s="1"/>
  <c r="AA35" i="3" s="1"/>
  <c r="AB35" i="3" s="1"/>
  <c r="Y32" i="3"/>
  <c r="Z32" i="3" s="1"/>
  <c r="AA32" i="3" s="1"/>
  <c r="AB32" i="3" s="1"/>
  <c r="R39" i="3"/>
  <c r="AA39" i="3" s="1"/>
  <c r="AB39" i="3" s="1"/>
  <c r="Y56" i="3"/>
  <c r="Z56" i="3" s="1"/>
  <c r="AA56" i="3" s="1"/>
  <c r="AB56" i="3" s="1"/>
  <c r="O55" i="3"/>
  <c r="Q55" i="3" s="1"/>
  <c r="R55" i="3" s="1"/>
  <c r="R33" i="3"/>
  <c r="AA33" i="3" s="1"/>
  <c r="AB33" i="3" s="1"/>
  <c r="O53" i="3"/>
  <c r="Q53" i="3" s="1"/>
  <c r="Y53" i="3" s="1"/>
  <c r="Z53" i="3" s="1"/>
  <c r="Q61" i="4"/>
  <c r="S61" i="4" s="1"/>
  <c r="T61" i="4" s="1"/>
  <c r="V61" i="4" s="1"/>
  <c r="AG61" i="4" s="1"/>
  <c r="Q64" i="4"/>
  <c r="S64" i="4" s="1"/>
  <c r="T64" i="4" s="1"/>
  <c r="V64" i="4" s="1"/>
  <c r="AG64" i="4" s="1"/>
  <c r="Q63" i="4"/>
  <c r="S63" i="4" s="1"/>
  <c r="T63" i="4" s="1"/>
  <c r="V63" i="4" s="1"/>
  <c r="AG63" i="4" s="1"/>
  <c r="Y40" i="3"/>
  <c r="Z40" i="3" s="1"/>
  <c r="R40" i="3"/>
  <c r="Y38" i="3"/>
  <c r="Z38" i="3" s="1"/>
  <c r="R38" i="3"/>
  <c r="R34" i="3"/>
  <c r="Y34" i="3"/>
  <c r="Z34" i="3" s="1"/>
  <c r="O54" i="3"/>
  <c r="Q54" i="3" s="1"/>
  <c r="Y41" i="3"/>
  <c r="Z41" i="3" s="1"/>
  <c r="R41" i="3"/>
  <c r="O52" i="3"/>
  <c r="Q52" i="3" s="1"/>
  <c r="Y55" i="3" l="1"/>
  <c r="Z55" i="3" s="1"/>
  <c r="AA55" i="3" s="1"/>
  <c r="AB55" i="3" s="1"/>
  <c r="AA34" i="3"/>
  <c r="AB34" i="3" s="1"/>
  <c r="AA41" i="3"/>
  <c r="AB41" i="3" s="1"/>
  <c r="AA38" i="3"/>
  <c r="AB38" i="3" s="1"/>
  <c r="R53" i="3"/>
  <c r="AA53" i="3" s="1"/>
  <c r="AB53" i="3" s="1"/>
  <c r="AA40" i="3"/>
  <c r="AB40" i="3" s="1"/>
  <c r="Y54" i="3"/>
  <c r="Z54" i="3" s="1"/>
  <c r="R54" i="3"/>
  <c r="Y52" i="3"/>
  <c r="Z52" i="3" s="1"/>
  <c r="R52" i="3"/>
  <c r="AA54" i="3" l="1"/>
  <c r="AB54" i="3" s="1"/>
  <c r="AA52" i="3"/>
  <c r="AB52" i="3" s="1"/>
</calcChain>
</file>

<file path=xl/sharedStrings.xml><?xml version="1.0" encoding="utf-8"?>
<sst xmlns="http://schemas.openxmlformats.org/spreadsheetml/2006/main" count="1075" uniqueCount="477">
  <si>
    <t>Whole Rock Data</t>
  </si>
  <si>
    <t>Sample</t>
  </si>
  <si>
    <t>Lithology</t>
  </si>
  <si>
    <t>WR MgO (wt. %)</t>
  </si>
  <si>
    <t>2SD</t>
  </si>
  <si>
    <t>n</t>
  </si>
  <si>
    <t>2SE</t>
  </si>
  <si>
    <t>Reference</t>
  </si>
  <si>
    <t>BP1</t>
  </si>
  <si>
    <t>Diorite</t>
  </si>
  <si>
    <t>BP39</t>
  </si>
  <si>
    <t>BP34</t>
  </si>
  <si>
    <t>BP40</t>
  </si>
  <si>
    <t>Granodiorite</t>
  </si>
  <si>
    <t>BP26</t>
  </si>
  <si>
    <t>BP23</t>
  </si>
  <si>
    <t>BP29</t>
  </si>
  <si>
    <t>Granite</t>
  </si>
  <si>
    <t>BP22</t>
  </si>
  <si>
    <t>BP28</t>
  </si>
  <si>
    <t>BP11</t>
  </si>
  <si>
    <t>BP12</t>
  </si>
  <si>
    <t>Aplite</t>
  </si>
  <si>
    <t>BP42</t>
  </si>
  <si>
    <t>0.022 (2SE)</t>
  </si>
  <si>
    <t>0.025 (2SE)</t>
  </si>
  <si>
    <t>BP42 (rep)</t>
  </si>
  <si>
    <t>Mineral Separates</t>
  </si>
  <si>
    <t>Mineral</t>
  </si>
  <si>
    <t>BP41</t>
  </si>
  <si>
    <t>Biotite</t>
  </si>
  <si>
    <t>Orthopyroxene</t>
  </si>
  <si>
    <t>Hornblende</t>
  </si>
  <si>
    <t>Magnetite</t>
  </si>
  <si>
    <t>GSP-2</t>
  </si>
  <si>
    <t>BHVO-2</t>
  </si>
  <si>
    <t>BIR-1a</t>
  </si>
  <si>
    <t>References</t>
  </si>
  <si>
    <t>Wyborn, D., 1983. Fractionation processes in the Boggy Plain zoned pluton. Ph. D. Thesis, Australian National University</t>
  </si>
  <si>
    <t>Whole Rock Samples</t>
  </si>
  <si>
    <t>Zn</t>
  </si>
  <si>
    <t>V</t>
  </si>
  <si>
    <t>Rock Type</t>
  </si>
  <si>
    <t>2sd</t>
  </si>
  <si>
    <t>Chilled Margin</t>
  </si>
  <si>
    <t>Dolerite</t>
  </si>
  <si>
    <t>Qtz Dolerite - Fay Gran</t>
  </si>
  <si>
    <t>replicate</t>
  </si>
  <si>
    <t>**</t>
  </si>
  <si>
    <t>Peg. Dolerite</t>
  </si>
  <si>
    <t>Fayalite Granophyre</t>
  </si>
  <si>
    <t>Granophyre</t>
  </si>
  <si>
    <t>Qtz Dolerite</t>
  </si>
  <si>
    <t>Pyroxene</t>
  </si>
  <si>
    <t>0.02 (2SE)</t>
  </si>
  <si>
    <t>0.047 (2SE)</t>
  </si>
  <si>
    <t>0.064 (2SE)</t>
  </si>
  <si>
    <r>
      <t>WR SiO</t>
    </r>
    <r>
      <rPr>
        <b/>
        <vertAlign val="subscript"/>
        <sz val="12"/>
        <color theme="1"/>
        <rFont val="Calibri"/>
        <family val="2"/>
        <scheme val="minor"/>
      </rPr>
      <t xml:space="preserve">2 </t>
    </r>
    <r>
      <rPr>
        <b/>
        <sz val="12"/>
        <color theme="1"/>
        <rFont val="Calibri"/>
        <family val="2"/>
        <scheme val="minor"/>
      </rPr>
      <t>(wt.%) *</t>
    </r>
  </si>
  <si>
    <t>WR MgO (wt. %) *</t>
  </si>
  <si>
    <t>Chapter 3 - Fe and Zn Isotope Data</t>
  </si>
  <si>
    <t>Constants</t>
  </si>
  <si>
    <t>Value</t>
  </si>
  <si>
    <t>Crystallisation age</t>
  </si>
  <si>
    <t>174 +- 10Ma</t>
  </si>
  <si>
    <t>Sossi 2010</t>
  </si>
  <si>
    <t>λ 87Rb--&gt;87Sr</t>
  </si>
  <si>
    <t>Steiger and Jager, 1977</t>
  </si>
  <si>
    <t xml:space="preserve">NOTE </t>
  </si>
  <si>
    <t xml:space="preserve">84Sr/86Sr </t>
  </si>
  <si>
    <t>Berglund and Wieser, 2011</t>
  </si>
  <si>
    <t xml:space="preserve">A = </t>
  </si>
  <si>
    <t>Calculation takes into account that 87Sr varies due to decay of 87Rb</t>
  </si>
  <si>
    <t>86Sr/86Sr</t>
  </si>
  <si>
    <t xml:space="preserve">B = </t>
  </si>
  <si>
    <t>Approximation based on isotopic abundances in the solar system</t>
  </si>
  <si>
    <t xml:space="preserve">88Sr/86Sr </t>
  </si>
  <si>
    <t>However, there is no resolvable difference in initial 87Sr/86Sr values calculated longhand or using this approximation</t>
  </si>
  <si>
    <t>84Sr (amu)</t>
  </si>
  <si>
    <t>de Laeter et al. 2003</t>
  </si>
  <si>
    <t>86Sr (amu)</t>
  </si>
  <si>
    <t>87Sr (amu)</t>
  </si>
  <si>
    <t>88Sr (amu)</t>
  </si>
  <si>
    <t>Proportion 86Sr</t>
  </si>
  <si>
    <t>Proportion 87Rb</t>
  </si>
  <si>
    <t>Mass Sr (amu)</t>
  </si>
  <si>
    <t>Mass Rb (amu)</t>
  </si>
  <si>
    <t>This Work</t>
  </si>
  <si>
    <t>Abundance</t>
  </si>
  <si>
    <t>A</t>
  </si>
  <si>
    <t>B</t>
  </si>
  <si>
    <t>Considering error of +-10Ma in age</t>
  </si>
  <si>
    <t>Sample ID</t>
  </si>
  <si>
    <t>Rb (ppm)</t>
  </si>
  <si>
    <t>Sr (ppm)</t>
  </si>
  <si>
    <t>t (yr)</t>
  </si>
  <si>
    <t>87Sr/86Sr (meas)</t>
  </si>
  <si>
    <t>ΣSr</t>
  </si>
  <si>
    <t>84Sr</t>
  </si>
  <si>
    <t>86Sr</t>
  </si>
  <si>
    <t>87Sr</t>
  </si>
  <si>
    <t>88Sr</t>
  </si>
  <si>
    <t>Sr (amu)</t>
  </si>
  <si>
    <t>87Rb/86Sr</t>
  </si>
  <si>
    <t xml:space="preserve">87Sr/86Sr i </t>
  </si>
  <si>
    <t>t(yr)</t>
  </si>
  <si>
    <t>87Sr/86Sri</t>
  </si>
  <si>
    <t>Error from age</t>
  </si>
  <si>
    <t>Total Error with age propagation</t>
  </si>
  <si>
    <t>476-5</t>
  </si>
  <si>
    <t>476-6</t>
  </si>
  <si>
    <t>476-7</t>
  </si>
  <si>
    <t>KIW5-1</t>
  </si>
  <si>
    <t>476-8</t>
  </si>
  <si>
    <t>476-9</t>
  </si>
  <si>
    <t>476-10</t>
  </si>
  <si>
    <t>476-11</t>
  </si>
  <si>
    <t>476-12</t>
  </si>
  <si>
    <t>476-13</t>
  </si>
  <si>
    <t>476-14</t>
  </si>
  <si>
    <t>Sossi 2010 Data</t>
  </si>
  <si>
    <t>Correction*</t>
  </si>
  <si>
    <t>87Sr/86Sr corr*</t>
  </si>
  <si>
    <t>Crystallisation Age</t>
  </si>
  <si>
    <t>Sossi, 2010</t>
  </si>
  <si>
    <t>λ 147Sm --&gt; 143Nd</t>
  </si>
  <si>
    <t>Begemann et al. 2001</t>
  </si>
  <si>
    <t>Calculation takes into account that 143Nd varies due to decay of 147Sm</t>
  </si>
  <si>
    <t>Nd Isotope Ratios - Wasserburg 1981 normalised to 146Nd/144Nd = 0.7219</t>
  </si>
  <si>
    <t>142Nd/144Nd</t>
  </si>
  <si>
    <t>However, there is no resolvable difference in ENd values calculated longhand or using this approximation</t>
  </si>
  <si>
    <t xml:space="preserve">144Nd/144Nd </t>
  </si>
  <si>
    <t xml:space="preserve">145Nd/144Nd </t>
  </si>
  <si>
    <t xml:space="preserve">146Nd/144Nd </t>
  </si>
  <si>
    <t xml:space="preserve">148Nd/144Nd </t>
  </si>
  <si>
    <t xml:space="preserve">150Nd/144Nd </t>
  </si>
  <si>
    <t>142Nd (amu)</t>
  </si>
  <si>
    <t>143Nd (amu)</t>
  </si>
  <si>
    <t>144Nd (amu)</t>
  </si>
  <si>
    <t>145Nd (amu)</t>
  </si>
  <si>
    <t>146Nd (amu)</t>
  </si>
  <si>
    <t>148Nd (amu)</t>
  </si>
  <si>
    <t>150Nd (amu)</t>
  </si>
  <si>
    <t>Nd (amu)</t>
  </si>
  <si>
    <t>Sm (amu)</t>
  </si>
  <si>
    <t>Proportion 147Sm</t>
  </si>
  <si>
    <t>Proportion 144Nd</t>
  </si>
  <si>
    <t>147Sm/144Nd CHUR</t>
  </si>
  <si>
    <t>Bouvier et al. 2008</t>
  </si>
  <si>
    <t>143Nd/144Nd CHUR</t>
  </si>
  <si>
    <t xml:space="preserve">JNDdi </t>
  </si>
  <si>
    <t>Sm (ppm)</t>
  </si>
  <si>
    <t>Nd (ppm)</t>
  </si>
  <si>
    <t>143Nd/144Nd (meas)</t>
  </si>
  <si>
    <t>ΣNd</t>
  </si>
  <si>
    <t>142Nd</t>
  </si>
  <si>
    <t>143Nd</t>
  </si>
  <si>
    <t>144Nd</t>
  </si>
  <si>
    <t>145Nd</t>
  </si>
  <si>
    <t>146Nd</t>
  </si>
  <si>
    <t>148Nd</t>
  </si>
  <si>
    <t xml:space="preserve">150Nd </t>
  </si>
  <si>
    <t>147Sm/144Nd</t>
  </si>
  <si>
    <t>143Nd/144Ndi</t>
  </si>
  <si>
    <t>143Nd/144Nd i</t>
  </si>
  <si>
    <t>Error with age propagation</t>
  </si>
  <si>
    <t>JNdi</t>
  </si>
  <si>
    <t>Recast to Durham JNdi value</t>
  </si>
  <si>
    <t>143Nd/144Nd Corr*</t>
  </si>
  <si>
    <t>Chapter 5 - Nd Isotope Age Corrections</t>
  </si>
  <si>
    <t>Chapter 5 - Sr Isotope Age Corrections</t>
  </si>
  <si>
    <t>Element</t>
  </si>
  <si>
    <t>Conc (ug/g)</t>
  </si>
  <si>
    <t>RSD (ug/g)</t>
  </si>
  <si>
    <t xml:space="preserve">% </t>
  </si>
  <si>
    <t>%</t>
  </si>
  <si>
    <t>Sc</t>
  </si>
  <si>
    <t>Ti</t>
  </si>
  <si>
    <t>Cr</t>
  </si>
  <si>
    <t>Co</t>
  </si>
  <si>
    <t>Ni</t>
  </si>
  <si>
    <t>Cu</t>
  </si>
  <si>
    <t>Y</t>
  </si>
  <si>
    <t>Zr</t>
  </si>
  <si>
    <t>Nb</t>
  </si>
  <si>
    <t>La</t>
  </si>
  <si>
    <t>Ce</t>
  </si>
  <si>
    <t>Pr</t>
  </si>
  <si>
    <t>Nd</t>
  </si>
  <si>
    <t>Sm</t>
  </si>
  <si>
    <t>Gd</t>
  </si>
  <si>
    <t>Tb</t>
  </si>
  <si>
    <t>Hf</t>
  </si>
  <si>
    <t>Dy</t>
  </si>
  <si>
    <t>Ho</t>
  </si>
  <si>
    <t>Er</t>
  </si>
  <si>
    <t>Yb</t>
  </si>
  <si>
    <t>Lu</t>
  </si>
  <si>
    <t>Ta</t>
  </si>
  <si>
    <t>Pb</t>
  </si>
  <si>
    <t>Th</t>
  </si>
  <si>
    <t xml:space="preserve">Chapter 4 - Magnetite Trace Element Data (ICP-QQQ) </t>
  </si>
  <si>
    <t>BP40 (rep)</t>
  </si>
  <si>
    <t>BP23 (rep)</t>
  </si>
  <si>
    <t>BP28 (rep)</t>
  </si>
  <si>
    <t>BP12 (rep)</t>
  </si>
  <si>
    <t>0.05 (2SE)</t>
  </si>
  <si>
    <t>Magnetite (rep)</t>
  </si>
  <si>
    <t xml:space="preserve">Magnetite </t>
  </si>
  <si>
    <t>0.04 (2SE)</t>
  </si>
  <si>
    <t>Synth Mag</t>
  </si>
  <si>
    <t>Chapter 4 - V Isotope Data</t>
  </si>
  <si>
    <t>Sossi, P. (2010) The Northern Margin of the Ferrar Large Igneous Province: Petrogenesis and Differentiation of the Tasmanian Dolerites and Kangaroo Island basalts. BSc Honours Thesis, University of Adelaide</t>
  </si>
  <si>
    <r>
      <rPr>
        <b/>
        <vertAlign val="superscript"/>
        <sz val="12"/>
        <color theme="1"/>
        <rFont val="Calibri"/>
        <family val="2"/>
        <scheme val="minor"/>
      </rPr>
      <t>87</t>
    </r>
    <r>
      <rPr>
        <b/>
        <sz val="12"/>
        <color theme="1"/>
        <rFont val="Calibri"/>
        <family val="2"/>
        <scheme val="minor"/>
      </rPr>
      <t>Sr/</t>
    </r>
    <r>
      <rPr>
        <b/>
        <vertAlign val="superscript"/>
        <sz val="12"/>
        <color theme="1"/>
        <rFont val="Calibri"/>
        <family val="2"/>
        <scheme val="minor"/>
      </rPr>
      <t>86</t>
    </r>
    <r>
      <rPr>
        <b/>
        <sz val="12"/>
        <color theme="1"/>
        <rFont val="Calibri"/>
        <family val="2"/>
        <scheme val="minor"/>
      </rPr>
      <t xml:space="preserve">Sr </t>
    </r>
    <r>
      <rPr>
        <b/>
        <vertAlign val="subscript"/>
        <sz val="12"/>
        <color theme="1"/>
        <rFont val="Calibri"/>
        <family val="2"/>
        <scheme val="minor"/>
      </rPr>
      <t>meas</t>
    </r>
  </si>
  <si>
    <t xml:space="preserve">2SE </t>
  </si>
  <si>
    <r>
      <rPr>
        <b/>
        <vertAlign val="superscript"/>
        <sz val="12"/>
        <color theme="1"/>
        <rFont val="Calibri"/>
        <family val="2"/>
        <scheme val="minor"/>
      </rPr>
      <t>143</t>
    </r>
    <r>
      <rPr>
        <b/>
        <sz val="12"/>
        <color theme="1"/>
        <rFont val="Calibri"/>
        <family val="2"/>
        <scheme val="minor"/>
      </rPr>
      <t>Nd/</t>
    </r>
    <r>
      <rPr>
        <b/>
        <vertAlign val="superscript"/>
        <sz val="12"/>
        <color theme="1"/>
        <rFont val="Calibri"/>
        <family val="2"/>
        <scheme val="minor"/>
      </rPr>
      <t>144</t>
    </r>
    <r>
      <rPr>
        <b/>
        <sz val="12"/>
        <color theme="1"/>
        <rFont val="Calibri"/>
        <family val="2"/>
        <scheme val="minor"/>
      </rPr>
      <t xml:space="preserve">Nd </t>
    </r>
    <r>
      <rPr>
        <b/>
        <vertAlign val="subscript"/>
        <sz val="12"/>
        <color theme="1"/>
        <rFont val="Calibri"/>
        <family val="2"/>
        <scheme val="minor"/>
      </rPr>
      <t>meas</t>
    </r>
  </si>
  <si>
    <t xml:space="preserve">USGS Reference Materials </t>
  </si>
  <si>
    <t>BCR-2</t>
  </si>
  <si>
    <t>Reference Material</t>
  </si>
  <si>
    <t>Batch No. *</t>
  </si>
  <si>
    <t>* Note that Batch numbers are used by all lab users, so are not consecutive</t>
  </si>
  <si>
    <t>Chapter 3 - Nd Isotope Age Corrections</t>
  </si>
  <si>
    <t>476-1</t>
  </si>
  <si>
    <t>476-2</t>
  </si>
  <si>
    <t>476-3</t>
  </si>
  <si>
    <t>476-4</t>
  </si>
  <si>
    <t>Ickert et al., 2011</t>
  </si>
  <si>
    <t>417.2 +- 2 Ma</t>
  </si>
  <si>
    <t>Considering error of +-2Ma in age</t>
  </si>
  <si>
    <t>Ickert 2010 Data</t>
  </si>
  <si>
    <t>BP7</t>
  </si>
  <si>
    <t>BP13</t>
  </si>
  <si>
    <t>BP14</t>
  </si>
  <si>
    <t>BP16</t>
  </si>
  <si>
    <t>BP18</t>
  </si>
  <si>
    <t>BP19</t>
  </si>
  <si>
    <t>Considering error of +-10% in Sm and Nd concentrations</t>
  </si>
  <si>
    <t>Error with concentration</t>
  </si>
  <si>
    <t>Ickert, R. 2010. U-Pb, Lu-Hf and O isotope systematics of zircon from southeastern Australian Siluro-Devonian granites. Ph.D. Thesis, Australian National University</t>
  </si>
  <si>
    <r>
      <t>e</t>
    </r>
    <r>
      <rPr>
        <b/>
        <vertAlign val="subscript"/>
        <sz val="12"/>
        <color indexed="8"/>
        <rFont val="Calibri"/>
        <family val="2"/>
        <scheme val="minor"/>
      </rPr>
      <t>Nd</t>
    </r>
    <r>
      <rPr>
        <b/>
        <vertAlign val="superscript"/>
        <sz val="12"/>
        <color indexed="8"/>
        <rFont val="Calibri"/>
        <family val="2"/>
        <scheme val="minor"/>
      </rPr>
      <t>0</t>
    </r>
  </si>
  <si>
    <r>
      <t>e</t>
    </r>
    <r>
      <rPr>
        <b/>
        <vertAlign val="subscript"/>
        <sz val="12"/>
        <color indexed="8"/>
        <rFont val="Calibri"/>
        <family val="2"/>
        <scheme val="minor"/>
      </rPr>
      <t>Nd</t>
    </r>
    <r>
      <rPr>
        <b/>
        <vertAlign val="superscript"/>
        <sz val="12"/>
        <color indexed="8"/>
        <rFont val="Calibri"/>
        <family val="2"/>
        <scheme val="minor"/>
      </rPr>
      <t>i</t>
    </r>
  </si>
  <si>
    <t>e2SE</t>
  </si>
  <si>
    <r>
      <t>e</t>
    </r>
    <r>
      <rPr>
        <b/>
        <vertAlign val="subscript"/>
        <sz val="12"/>
        <color theme="1"/>
        <rFont val="Calibri"/>
        <family val="2"/>
        <scheme val="minor"/>
      </rPr>
      <t>Nd</t>
    </r>
    <r>
      <rPr>
        <b/>
        <vertAlign val="superscript"/>
        <sz val="12"/>
        <color theme="1"/>
        <rFont val="Calibri"/>
        <family val="2"/>
        <scheme val="minor"/>
      </rPr>
      <t>0</t>
    </r>
  </si>
  <si>
    <r>
      <t>e</t>
    </r>
    <r>
      <rPr>
        <b/>
        <vertAlign val="subscript"/>
        <sz val="12"/>
        <color theme="1"/>
        <rFont val="Calibri"/>
        <family val="2"/>
        <scheme val="minor"/>
      </rPr>
      <t>Nd</t>
    </r>
    <r>
      <rPr>
        <b/>
        <vertAlign val="superscript"/>
        <sz val="12"/>
        <color theme="1"/>
        <rFont val="Calibri"/>
        <family val="2"/>
        <scheme val="minor"/>
      </rPr>
      <t>i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</si>
  <si>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56</t>
    </r>
    <r>
      <rPr>
        <b/>
        <sz val="12"/>
        <color theme="1"/>
        <rFont val="Calibri"/>
        <family val="2"/>
        <scheme val="minor"/>
      </rPr>
      <t>Fe</t>
    </r>
    <r>
      <rPr>
        <b/>
        <vertAlign val="subscript"/>
        <sz val="12"/>
        <color theme="1"/>
        <rFont val="Calibri"/>
        <family val="2"/>
        <scheme val="minor"/>
      </rPr>
      <t>IRMM-014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</si>
  <si>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57</t>
    </r>
    <r>
      <rPr>
        <b/>
        <sz val="12"/>
        <color theme="1"/>
        <rFont val="Calibri"/>
        <family val="2"/>
        <scheme val="minor"/>
      </rPr>
      <t>Fe</t>
    </r>
    <r>
      <rPr>
        <b/>
        <vertAlign val="subscript"/>
        <sz val="12"/>
        <color theme="1"/>
        <rFont val="Calibri"/>
        <family val="2"/>
        <scheme val="minor"/>
      </rPr>
      <t>IRMM-014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</si>
  <si>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66</t>
    </r>
    <r>
      <rPr>
        <b/>
        <sz val="12"/>
        <color theme="1"/>
        <rFont val="Calibri"/>
        <family val="2"/>
        <scheme val="minor"/>
      </rPr>
      <t>Zn</t>
    </r>
    <r>
      <rPr>
        <b/>
        <vertAlign val="subscript"/>
        <sz val="12"/>
        <color theme="1"/>
        <rFont val="Calibri"/>
        <family val="2"/>
        <scheme val="minor"/>
      </rPr>
      <t>AA-ETH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</si>
  <si>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67</t>
    </r>
    <r>
      <rPr>
        <b/>
        <sz val="12"/>
        <color theme="1"/>
        <rFont val="Calibri"/>
        <family val="2"/>
        <scheme val="minor"/>
      </rPr>
      <t>Zn</t>
    </r>
    <r>
      <rPr>
        <b/>
        <vertAlign val="subscript"/>
        <sz val="12"/>
        <color theme="1"/>
        <rFont val="Calibri"/>
        <family val="2"/>
        <scheme val="minor"/>
      </rPr>
      <t>AA-ETH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</si>
  <si>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68</t>
    </r>
    <r>
      <rPr>
        <b/>
        <sz val="12"/>
        <color theme="1"/>
        <rFont val="Calibri"/>
        <family val="2"/>
        <scheme val="minor"/>
      </rPr>
      <t>Zn</t>
    </r>
    <r>
      <rPr>
        <b/>
        <vertAlign val="subscript"/>
        <sz val="12"/>
        <color theme="1"/>
        <rFont val="Calibri"/>
        <family val="2"/>
        <scheme val="minor"/>
      </rPr>
      <t>AA-ETH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</si>
  <si>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51</t>
    </r>
    <r>
      <rPr>
        <b/>
        <sz val="12"/>
        <color theme="1"/>
        <rFont val="Calibri"/>
        <family val="2"/>
        <scheme val="minor"/>
      </rPr>
      <t>V</t>
    </r>
    <r>
      <rPr>
        <b/>
        <vertAlign val="subscript"/>
        <sz val="12"/>
        <color theme="1"/>
        <rFont val="Calibri"/>
        <family val="2"/>
        <scheme val="minor"/>
      </rPr>
      <t>AA</t>
    </r>
  </si>
  <si>
    <r>
      <t>WR SiO</t>
    </r>
    <r>
      <rPr>
        <b/>
        <vertAlign val="subscript"/>
        <sz val="12"/>
        <color theme="1"/>
        <rFont val="Calibri"/>
        <family val="2"/>
        <scheme val="minor"/>
      </rPr>
      <t xml:space="preserve">2 </t>
    </r>
    <r>
      <rPr>
        <b/>
        <sz val="12"/>
        <color theme="1"/>
        <rFont val="Calibri"/>
        <family val="2"/>
        <scheme val="minor"/>
      </rPr>
      <t xml:space="preserve">(wt.%) 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</si>
  <si>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51</t>
    </r>
    <r>
      <rPr>
        <b/>
        <sz val="12"/>
        <color theme="1"/>
        <rFont val="Calibri"/>
        <family val="2"/>
        <scheme val="minor"/>
      </rPr>
      <t xml:space="preserve">V </t>
    </r>
    <r>
      <rPr>
        <b/>
        <vertAlign val="subscript"/>
        <sz val="12"/>
        <color theme="1"/>
        <rFont val="Calibri"/>
        <family val="2"/>
        <scheme val="minor"/>
      </rPr>
      <t xml:space="preserve">AA </t>
    </r>
    <r>
      <rPr>
        <b/>
        <sz val="12"/>
        <color theme="1"/>
        <rFont val="Calibri"/>
        <family val="2"/>
        <scheme val="minor"/>
      </rPr>
      <t>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</si>
  <si>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56</t>
    </r>
    <r>
      <rPr>
        <b/>
        <sz val="12"/>
        <color theme="1"/>
        <rFont val="Calibri"/>
        <family val="2"/>
        <scheme val="minor"/>
      </rPr>
      <t xml:space="preserve">Fe </t>
    </r>
    <r>
      <rPr>
        <b/>
        <vertAlign val="subscript"/>
        <sz val="12"/>
        <color theme="1"/>
        <rFont val="Calibri"/>
        <family val="2"/>
        <scheme val="minor"/>
      </rPr>
      <t xml:space="preserve">IRMM-014 </t>
    </r>
    <r>
      <rPr>
        <b/>
        <sz val="12"/>
        <color theme="1"/>
        <rFont val="Calibri"/>
        <family val="2"/>
        <scheme val="minor"/>
      </rPr>
      <t>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</si>
  <si>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57</t>
    </r>
    <r>
      <rPr>
        <b/>
        <sz val="12"/>
        <color theme="1"/>
        <rFont val="Calibri"/>
        <family val="2"/>
        <scheme val="minor"/>
      </rPr>
      <t xml:space="preserve">Fe </t>
    </r>
    <r>
      <rPr>
        <b/>
        <vertAlign val="subscript"/>
        <sz val="12"/>
        <color theme="1"/>
        <rFont val="Calibri"/>
        <family val="2"/>
        <scheme val="minor"/>
      </rPr>
      <t xml:space="preserve">IRMM-014 </t>
    </r>
    <r>
      <rPr>
        <b/>
        <sz val="12"/>
        <color theme="1"/>
        <rFont val="Calibri"/>
        <family val="2"/>
        <scheme val="minor"/>
      </rPr>
      <t>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</si>
  <si>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66</t>
    </r>
    <r>
      <rPr>
        <b/>
        <sz val="12"/>
        <color theme="1"/>
        <rFont val="Calibri"/>
        <family val="2"/>
        <scheme val="minor"/>
      </rPr>
      <t xml:space="preserve">Zn </t>
    </r>
    <r>
      <rPr>
        <b/>
        <vertAlign val="subscript"/>
        <sz val="12"/>
        <color theme="1"/>
        <rFont val="Calibri"/>
        <family val="2"/>
        <scheme val="minor"/>
      </rPr>
      <t xml:space="preserve">AA-ETH </t>
    </r>
    <r>
      <rPr>
        <b/>
        <sz val="12"/>
        <color theme="1"/>
        <rFont val="Calibri"/>
        <family val="2"/>
        <scheme val="minor"/>
      </rPr>
      <t>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</si>
  <si>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66</t>
    </r>
    <r>
      <rPr>
        <b/>
        <sz val="12"/>
        <color theme="1"/>
        <rFont val="Calibri"/>
        <family val="2"/>
        <scheme val="minor"/>
      </rPr>
      <t xml:space="preserve">Zn </t>
    </r>
    <r>
      <rPr>
        <b/>
        <vertAlign val="subscript"/>
        <sz val="12"/>
        <color theme="1"/>
        <rFont val="Calibri"/>
        <family val="2"/>
        <scheme val="minor"/>
      </rPr>
      <t xml:space="preserve">JMC-Lyon </t>
    </r>
    <r>
      <rPr>
        <b/>
        <sz val="12"/>
        <color theme="1"/>
        <rFont val="Calibri"/>
        <family val="2"/>
        <scheme val="minor"/>
      </rPr>
      <t>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</si>
  <si>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68</t>
    </r>
    <r>
      <rPr>
        <b/>
        <sz val="12"/>
        <color theme="1"/>
        <rFont val="Calibri"/>
        <family val="2"/>
        <scheme val="minor"/>
      </rPr>
      <t xml:space="preserve">Zn </t>
    </r>
    <r>
      <rPr>
        <b/>
        <vertAlign val="subscript"/>
        <sz val="12"/>
        <color theme="1"/>
        <rFont val="Calibri"/>
        <family val="2"/>
        <scheme val="minor"/>
      </rPr>
      <t xml:space="preserve">AA-ETH </t>
    </r>
    <r>
      <rPr>
        <b/>
        <sz val="12"/>
        <color theme="1"/>
        <rFont val="Calibri"/>
        <family val="2"/>
        <scheme val="minor"/>
      </rPr>
      <t>(‰)</t>
    </r>
  </si>
  <si>
    <r>
      <rPr>
        <b/>
        <vertAlign val="superscript"/>
        <sz val="12"/>
        <color theme="1"/>
        <rFont val="Calibri"/>
        <family val="2"/>
        <scheme val="minor"/>
      </rPr>
      <t>143</t>
    </r>
    <r>
      <rPr>
        <b/>
        <sz val="12"/>
        <color theme="1"/>
        <rFont val="Calibri"/>
        <family val="2"/>
        <scheme val="minor"/>
      </rPr>
      <t>Nd/</t>
    </r>
    <r>
      <rPr>
        <b/>
        <vertAlign val="superscript"/>
        <sz val="12"/>
        <color theme="1"/>
        <rFont val="Calibri"/>
        <family val="2"/>
        <scheme val="minor"/>
      </rPr>
      <t>144</t>
    </r>
    <r>
      <rPr>
        <b/>
        <sz val="12"/>
        <color theme="1"/>
        <rFont val="Calibri"/>
        <family val="2"/>
        <scheme val="minor"/>
      </rPr>
      <t>Nd</t>
    </r>
  </si>
  <si>
    <r>
      <rPr>
        <b/>
        <vertAlign val="superscript"/>
        <sz val="12"/>
        <color theme="1"/>
        <rFont val="Calibri"/>
        <family val="2"/>
        <scheme val="minor"/>
      </rPr>
      <t>143</t>
    </r>
    <r>
      <rPr>
        <b/>
        <sz val="12"/>
        <color theme="1"/>
        <rFont val="Calibri"/>
        <family val="2"/>
        <scheme val="minor"/>
      </rPr>
      <t>Nd/</t>
    </r>
    <r>
      <rPr>
        <b/>
        <vertAlign val="superscript"/>
        <sz val="12"/>
        <color theme="1"/>
        <rFont val="Calibri"/>
        <family val="2"/>
        <scheme val="minor"/>
      </rPr>
      <t>144</t>
    </r>
    <r>
      <rPr>
        <b/>
        <sz val="12"/>
        <color theme="1"/>
        <rFont val="Calibri"/>
        <family val="2"/>
        <scheme val="minor"/>
      </rPr>
      <t>Nd</t>
    </r>
    <r>
      <rPr>
        <b/>
        <vertAlign val="subscript"/>
        <sz val="12"/>
        <color theme="1"/>
        <rFont val="Calibri"/>
        <family val="2"/>
        <scheme val="minor"/>
      </rPr>
      <t>i</t>
    </r>
  </si>
  <si>
    <r>
      <t>εNd</t>
    </r>
    <r>
      <rPr>
        <b/>
        <vertAlign val="subscript"/>
        <sz val="12"/>
        <color theme="1"/>
        <rFont val="Calibri"/>
        <family val="2"/>
        <scheme val="minor"/>
      </rPr>
      <t>i</t>
    </r>
  </si>
  <si>
    <t xml:space="preserve">Chapter 3 Fe and Zn Isotope Data </t>
  </si>
  <si>
    <t>Chapter 3 Nd Isotope Data and Age Corrections</t>
  </si>
  <si>
    <t>Chapter 4 V Isotope Data</t>
  </si>
  <si>
    <t>Chapter 5 Fe, V, Zn, Sr and Nd isotope data</t>
  </si>
  <si>
    <t>Chapter 5 Nd Isotope Data and Age Corrections</t>
  </si>
  <si>
    <t>Contents</t>
  </si>
  <si>
    <t>Synth Mag (Measurement 1)</t>
  </si>
  <si>
    <t>Synth Mag (Measurement 2)</t>
  </si>
  <si>
    <t>9.893**</t>
  </si>
  <si>
    <t>** Note that this batch of samples only went through one Zn column, which is why d66Zn, d67Zn and d68Zn do not show mass dependent values</t>
  </si>
  <si>
    <t>Wasserburg et al. 1981</t>
  </si>
  <si>
    <t>Wasserburg, G. J., Jacobsen, S.B., DePaolo, D, J., McCulloch, M. T., and Wen, T. 1981. Precise determination of Sm/Nd ratios, Sm and Nd isotopic abundances in standard solutions. Geochimica et Cosmochimica Acta, 45, 2311-2323</t>
  </si>
  <si>
    <r>
      <t>Begemann, F., Ludwig, K.R., Lugmair, G.W., Min, K., Nyquist, L.E., Patchett, P.J., Renne, P.R., Shih, C.Y., Villa, I.M. and Walker, R.J., 2001. Call for an improved set of decay constants for geochronological use. </t>
    </r>
    <r>
      <rPr>
        <i/>
        <sz val="11"/>
        <color rgb="FF222222"/>
        <rFont val="Calibri"/>
        <family val="2"/>
        <scheme val="minor"/>
      </rPr>
      <t>Geochimica et Cosmochimica Acta</t>
    </r>
    <r>
      <rPr>
        <sz val="11"/>
        <color rgb="FF222222"/>
        <rFont val="Calibri"/>
        <family val="2"/>
        <scheme val="minor"/>
      </rPr>
      <t>, </t>
    </r>
    <r>
      <rPr>
        <i/>
        <sz val="11"/>
        <color rgb="FF222222"/>
        <rFont val="Calibri"/>
        <family val="2"/>
        <scheme val="minor"/>
      </rPr>
      <t>65</t>
    </r>
    <r>
      <rPr>
        <sz val="11"/>
        <color rgb="FF222222"/>
        <rFont val="Calibri"/>
        <family val="2"/>
        <scheme val="minor"/>
      </rPr>
      <t>, 111-121.</t>
    </r>
  </si>
  <si>
    <r>
      <t>De Laeter, J.R., Böhlke, J.K., De Bievre, P., Hidaka, H., Peiser, H.S., Rosman, K.J.R. and Taylor, P.D.P., 2003. Atomic weights of the elements. Review 2000 (IUPAC Technical Report). </t>
    </r>
    <r>
      <rPr>
        <i/>
        <sz val="11"/>
        <color rgb="FF222222"/>
        <rFont val="Calibri"/>
        <family val="2"/>
        <scheme val="minor"/>
      </rPr>
      <t>Pure and applied chemistry</t>
    </r>
    <r>
      <rPr>
        <sz val="11"/>
        <color rgb="FF222222"/>
        <rFont val="Calibri"/>
        <family val="2"/>
        <scheme val="minor"/>
      </rPr>
      <t>, </t>
    </r>
    <r>
      <rPr>
        <i/>
        <sz val="11"/>
        <color rgb="FF222222"/>
        <rFont val="Calibri"/>
        <family val="2"/>
        <scheme val="minor"/>
      </rPr>
      <t>75</t>
    </r>
    <r>
      <rPr>
        <sz val="11"/>
        <color rgb="FF222222"/>
        <rFont val="Calibri"/>
        <family val="2"/>
        <scheme val="minor"/>
      </rPr>
      <t>(6), 683-800.</t>
    </r>
  </si>
  <si>
    <r>
      <t>Berglund, M. and Wieser, M.E., 2011. Isotopic compositions of the elements 2009 (IUPAC Technical Report). </t>
    </r>
    <r>
      <rPr>
        <i/>
        <sz val="11"/>
        <color rgb="FF222222"/>
        <rFont val="Calibri"/>
        <family val="2"/>
        <scheme val="minor"/>
      </rPr>
      <t>Pure and applied chemistry</t>
    </r>
    <r>
      <rPr>
        <sz val="11"/>
        <color rgb="FF222222"/>
        <rFont val="Calibri"/>
        <family val="2"/>
        <scheme val="minor"/>
      </rPr>
      <t>, </t>
    </r>
    <r>
      <rPr>
        <i/>
        <sz val="11"/>
        <color rgb="FF222222"/>
        <rFont val="Calibri"/>
        <family val="2"/>
        <scheme val="minor"/>
      </rPr>
      <t>83</t>
    </r>
    <r>
      <rPr>
        <sz val="11"/>
        <color rgb="FF222222"/>
        <rFont val="Calibri"/>
        <family val="2"/>
        <scheme val="minor"/>
      </rPr>
      <t>(2), 397-410.</t>
    </r>
  </si>
  <si>
    <r>
      <t>Bouvier, A., Vervoort, J.D. and Patchett, P.J., 2008. The Lu–Hf and Sm–Nd isotopic composition of CHUR: constraints from unequilibrated chondrites and implications for the bulk composition of terrestrial planets. </t>
    </r>
    <r>
      <rPr>
        <i/>
        <sz val="11"/>
        <color rgb="FF222222"/>
        <rFont val="Calibri"/>
        <family val="2"/>
        <scheme val="minor"/>
      </rPr>
      <t>Earth and Planetary Science Letters</t>
    </r>
    <r>
      <rPr>
        <sz val="11"/>
        <color rgb="FF222222"/>
        <rFont val="Calibri"/>
        <family val="2"/>
        <scheme val="minor"/>
      </rPr>
      <t>, </t>
    </r>
    <r>
      <rPr>
        <i/>
        <sz val="11"/>
        <color rgb="FF222222"/>
        <rFont val="Calibri"/>
        <family val="2"/>
        <scheme val="minor"/>
      </rPr>
      <t>273</t>
    </r>
    <r>
      <rPr>
        <sz val="11"/>
        <color rgb="FF222222"/>
        <rFont val="Calibri"/>
        <family val="2"/>
        <scheme val="minor"/>
      </rPr>
      <t>(1-2), 48-57.</t>
    </r>
  </si>
  <si>
    <t>Note - due to the low concentrations of some trace elements, some measurements have extremely high RSD. This data is rejected (red values).</t>
  </si>
  <si>
    <t>Chapter 5 - Fe, V, Zn, Sr and Nd Isotope Data</t>
  </si>
  <si>
    <t>Sossi, P. 2010. The Northern Margin of the Ferrar Large Igneous Province: Petrogenesis and Differentiation of the Tasmanian Dolerites and Kangaroo Island basalts. BSc Honours Thesis, University of Adelaide</t>
  </si>
  <si>
    <r>
      <t>Steiger, R.H. and Jäger, E., 1977. Subcommission on geochronology: convention on the use of decay constants in geo-and cosmochronology. </t>
    </r>
    <r>
      <rPr>
        <i/>
        <sz val="12"/>
        <color rgb="FF222222"/>
        <rFont val="Calibri"/>
        <family val="2"/>
        <scheme val="minor"/>
      </rPr>
      <t>Earth and Planetary Science Letters</t>
    </r>
    <r>
      <rPr>
        <sz val="12"/>
        <color rgb="FF222222"/>
        <rFont val="Calibri"/>
        <family val="2"/>
        <scheme val="minor"/>
      </rPr>
      <t>, </t>
    </r>
    <r>
      <rPr>
        <i/>
        <sz val="12"/>
        <color rgb="FF222222"/>
        <rFont val="Calibri"/>
        <family val="2"/>
        <scheme val="minor"/>
      </rPr>
      <t>36</t>
    </r>
    <r>
      <rPr>
        <sz val="12"/>
        <color rgb="FF222222"/>
        <rFont val="Calibri"/>
        <family val="2"/>
        <scheme val="minor"/>
      </rPr>
      <t>(3), 359-362.</t>
    </r>
  </si>
  <si>
    <r>
      <t>Berglund, M. and Wieser, M.E., 2011. Isotopic compositions of the elements 2009 (IUPAC Technical Report). </t>
    </r>
    <r>
      <rPr>
        <i/>
        <sz val="12"/>
        <color rgb="FF222222"/>
        <rFont val="Calibri"/>
        <family val="2"/>
        <scheme val="minor"/>
      </rPr>
      <t>Pure and applied chemistry</t>
    </r>
    <r>
      <rPr>
        <sz val="12"/>
        <color rgb="FF222222"/>
        <rFont val="Calibri"/>
        <family val="2"/>
        <scheme val="minor"/>
      </rPr>
      <t>, </t>
    </r>
    <r>
      <rPr>
        <i/>
        <sz val="12"/>
        <color rgb="FF222222"/>
        <rFont val="Calibri"/>
        <family val="2"/>
        <scheme val="minor"/>
      </rPr>
      <t>83</t>
    </r>
    <r>
      <rPr>
        <sz val="12"/>
        <color rgb="FF222222"/>
        <rFont val="Calibri"/>
        <family val="2"/>
        <scheme val="minor"/>
      </rPr>
      <t>(2), 397-410.</t>
    </r>
  </si>
  <si>
    <r>
      <t>De Laeter, J.R., Böhlke, J.K., De Bievre, P., Hidaka, H., Peiser, H.S., Rosman, K.J.R. and Taylor, P.D.P., 2003. Atomic weights of the elements. Review 2000 (IUPAC Technical Report). </t>
    </r>
    <r>
      <rPr>
        <i/>
        <sz val="12"/>
        <color rgb="FF222222"/>
        <rFont val="Calibri"/>
        <family val="2"/>
        <scheme val="minor"/>
      </rPr>
      <t>Pure and applied chemistry</t>
    </r>
    <r>
      <rPr>
        <sz val="12"/>
        <color rgb="FF222222"/>
        <rFont val="Calibri"/>
        <family val="2"/>
        <scheme val="minor"/>
      </rPr>
      <t>, </t>
    </r>
    <r>
      <rPr>
        <i/>
        <sz val="12"/>
        <color rgb="FF222222"/>
        <rFont val="Calibri"/>
        <family val="2"/>
        <scheme val="minor"/>
      </rPr>
      <t>75</t>
    </r>
    <r>
      <rPr>
        <sz val="12"/>
        <color rgb="FF222222"/>
        <rFont val="Calibri"/>
        <family val="2"/>
        <scheme val="minor"/>
      </rPr>
      <t>(6), 683-800.</t>
    </r>
  </si>
  <si>
    <r>
      <t>Begemann, F., Ludwig, K.R., Lugmair, G.W., Min, K., Nyquist, L.E., Patchett, P.J., Renne, P.R., Shih, C.Y., Villa, I.M. and Walker, R.J., 2001. Call for an improved set of decay constants for geochronological use. </t>
    </r>
    <r>
      <rPr>
        <i/>
        <sz val="12"/>
        <color rgb="FF222222"/>
        <rFont val="Calibri"/>
        <family val="2"/>
        <scheme val="minor"/>
      </rPr>
      <t>Geochimica et Cosmochimica Acta</t>
    </r>
    <r>
      <rPr>
        <sz val="12"/>
        <color rgb="FF222222"/>
        <rFont val="Calibri"/>
        <family val="2"/>
        <scheme val="minor"/>
      </rPr>
      <t>, </t>
    </r>
    <r>
      <rPr>
        <i/>
        <sz val="12"/>
        <color rgb="FF222222"/>
        <rFont val="Calibri"/>
        <family val="2"/>
        <scheme val="minor"/>
      </rPr>
      <t>65</t>
    </r>
    <r>
      <rPr>
        <sz val="12"/>
        <color rgb="FF222222"/>
        <rFont val="Calibri"/>
        <family val="2"/>
        <scheme val="minor"/>
      </rPr>
      <t>, 111-121.</t>
    </r>
  </si>
  <si>
    <r>
      <t>Bouvier, A., Vervoort, J.D. and Patchett, P.J., 2008. The Lu–Hf and Sm–Nd isotopic composition of CHUR: constraints from unequilibrated chondrites and implications for the bulk composition of terrestrial planets. </t>
    </r>
    <r>
      <rPr>
        <i/>
        <sz val="12"/>
        <color rgb="FF222222"/>
        <rFont val="Calibri"/>
        <family val="2"/>
        <scheme val="minor"/>
      </rPr>
      <t>Earth and Planetary Science Letters</t>
    </r>
    <r>
      <rPr>
        <sz val="12"/>
        <color rgb="FF222222"/>
        <rFont val="Calibri"/>
        <family val="2"/>
        <scheme val="minor"/>
      </rPr>
      <t>, </t>
    </r>
    <r>
      <rPr>
        <i/>
        <sz val="12"/>
        <color rgb="FF222222"/>
        <rFont val="Calibri"/>
        <family val="2"/>
        <scheme val="minor"/>
      </rPr>
      <t>273</t>
    </r>
    <r>
      <rPr>
        <sz val="12"/>
        <color rgb="FF222222"/>
        <rFont val="Calibri"/>
        <family val="2"/>
        <scheme val="minor"/>
      </rPr>
      <t>(1-2), 48-57.</t>
    </r>
  </si>
  <si>
    <t>NBS987</t>
  </si>
  <si>
    <t xml:space="preserve">Recast NBS987 to Durham value </t>
  </si>
  <si>
    <t xml:space="preserve">Chapter 4 - Magnetite Major Element Data (EDS) </t>
  </si>
  <si>
    <t>Note that although the EDS is intermittently calibrated using Co metal, no calibration standards were run in the session where these measurements were made.</t>
  </si>
  <si>
    <t>Blank cells mean concentrations were below detection levels.</t>
  </si>
  <si>
    <t>Spectrum</t>
  </si>
  <si>
    <t>O (wt.%)</t>
  </si>
  <si>
    <t>Mg (wt.%)</t>
  </si>
  <si>
    <t>Al (wt.%)</t>
  </si>
  <si>
    <t>Si (wt.%)</t>
  </si>
  <si>
    <t>Ti (wt.%)</t>
  </si>
  <si>
    <t>V (wt.%)</t>
  </si>
  <si>
    <t>Cr (wt.%)</t>
  </si>
  <si>
    <t>Mn (wt.%)</t>
  </si>
  <si>
    <t>Fe (wt.%)</t>
  </si>
  <si>
    <t>Total</t>
  </si>
  <si>
    <t>39-1</t>
  </si>
  <si>
    <t>39-2</t>
  </si>
  <si>
    <t>39-3</t>
  </si>
  <si>
    <t>39-4</t>
  </si>
  <si>
    <t>39-5</t>
  </si>
  <si>
    <t>39-6</t>
  </si>
  <si>
    <t>39-10</t>
  </si>
  <si>
    <t>39-11</t>
  </si>
  <si>
    <t>39-12</t>
  </si>
  <si>
    <t>39-16</t>
  </si>
  <si>
    <t>39-17</t>
  </si>
  <si>
    <t>39-18</t>
  </si>
  <si>
    <t>Exsolved Ilmenite</t>
  </si>
  <si>
    <t>39-7</t>
  </si>
  <si>
    <t>39-8</t>
  </si>
  <si>
    <t>39-9</t>
  </si>
  <si>
    <t>39-13</t>
  </si>
  <si>
    <t>39-14</t>
  </si>
  <si>
    <t>39-15</t>
  </si>
  <si>
    <t>40-2</t>
  </si>
  <si>
    <t>40-3</t>
  </si>
  <si>
    <t>40-4</t>
  </si>
  <si>
    <t>40-6</t>
  </si>
  <si>
    <t>40-8</t>
  </si>
  <si>
    <t>40-9</t>
  </si>
  <si>
    <t>40-5</t>
  </si>
  <si>
    <t>40-7</t>
  </si>
  <si>
    <t>40-10</t>
  </si>
  <si>
    <t>22-1</t>
  </si>
  <si>
    <t>22-2</t>
  </si>
  <si>
    <t>22-3</t>
  </si>
  <si>
    <t>22-4</t>
  </si>
  <si>
    <t>22-5</t>
  </si>
  <si>
    <t>22-6</t>
  </si>
  <si>
    <t>22-7</t>
  </si>
  <si>
    <t>11-1</t>
  </si>
  <si>
    <t>11-2</t>
  </si>
  <si>
    <t>11-3</t>
  </si>
  <si>
    <t>11-4</t>
  </si>
  <si>
    <t>11-5</t>
  </si>
  <si>
    <t>11-6</t>
  </si>
  <si>
    <t>42-1</t>
  </si>
  <si>
    <t>42-2</t>
  </si>
  <si>
    <t>42-3</t>
  </si>
  <si>
    <t>42-4</t>
  </si>
  <si>
    <t>42-5</t>
  </si>
  <si>
    <t>42-6</t>
  </si>
  <si>
    <t>42-7</t>
  </si>
  <si>
    <t>42-9</t>
  </si>
  <si>
    <t>42-11</t>
  </si>
  <si>
    <t>Chapter 4 Magnetite Major Element Data (EDS)</t>
  </si>
  <si>
    <t>Chapter 5 Fe-Ti Oxides and Sulphides Major Element Data (EDS)</t>
  </si>
  <si>
    <t>7.445**</t>
  </si>
  <si>
    <t>This sheet contains values for the USGS reference materials measured throughout this work</t>
  </si>
  <si>
    <t>This sheet contains the Fe, Zn and Nd isotope data from Chapter 3</t>
  </si>
  <si>
    <t>This sheet contains the Nd isotope age corrections from Chapter 3</t>
  </si>
  <si>
    <t>This sheet contains the V isotope data from Chapter 4</t>
  </si>
  <si>
    <t>This sheet contains the magnetite trace element data measured by ICP-QQQ-MS in Chapter 4</t>
  </si>
  <si>
    <t>This sheet contains the Fe, V, Zn, Sr and Nd Isotope Data from Chapter 5</t>
  </si>
  <si>
    <t>This sheet contains the Sr isotope age corrections from Chapter 5</t>
  </si>
  <si>
    <t>This sheet contains the Nd isotope age corrections from Chapter 5</t>
  </si>
  <si>
    <t xml:space="preserve">Chapter 5 - Fe-Ti Oxide and Sulphide Major Element Data (EDS) </t>
  </si>
  <si>
    <t>The following sheet gives the major element concentrations of Fe-Ti Oxides and Sulphides measured using Energy Dispersive X-Ray Spectroscopy (EDS) in Chapter 5</t>
  </si>
  <si>
    <t>Sample 50</t>
  </si>
  <si>
    <t>S (wt.%)</t>
  </si>
  <si>
    <t>Cl (wt.%)</t>
  </si>
  <si>
    <t>K (wt.%)</t>
  </si>
  <si>
    <t>Ca (wt.%)</t>
  </si>
  <si>
    <t>Co (wt.%)</t>
  </si>
  <si>
    <t>Cu (wt.%)</t>
  </si>
  <si>
    <t>Zn (wt.%)</t>
  </si>
  <si>
    <t>Titanomagnetite</t>
  </si>
  <si>
    <t>50-2</t>
  </si>
  <si>
    <t>50-6</t>
  </si>
  <si>
    <t>50-14</t>
  </si>
  <si>
    <t>50-21</t>
  </si>
  <si>
    <t>50-28</t>
  </si>
  <si>
    <t>50-34</t>
  </si>
  <si>
    <t>50-36</t>
  </si>
  <si>
    <t>50-40</t>
  </si>
  <si>
    <t>Ilmenite</t>
  </si>
  <si>
    <t>50-1</t>
  </si>
  <si>
    <t>50-3</t>
  </si>
  <si>
    <t>50-4</t>
  </si>
  <si>
    <t>50-5</t>
  </si>
  <si>
    <t>50-7</t>
  </si>
  <si>
    <t>50-13</t>
  </si>
  <si>
    <t>50-20</t>
  </si>
  <si>
    <t>50-29</t>
  </si>
  <si>
    <t>50-35</t>
  </si>
  <si>
    <t>50-41</t>
  </si>
  <si>
    <t>Chalcopyrite</t>
  </si>
  <si>
    <t>50-12</t>
  </si>
  <si>
    <t>50-15</t>
  </si>
  <si>
    <t>50-16</t>
  </si>
  <si>
    <t>50-17</t>
  </si>
  <si>
    <t>50-18</t>
  </si>
  <si>
    <t>50-19</t>
  </si>
  <si>
    <t>50-22</t>
  </si>
  <si>
    <t>50-23</t>
  </si>
  <si>
    <t>50-24</t>
  </si>
  <si>
    <t>50-30</t>
  </si>
  <si>
    <t>50-37</t>
  </si>
  <si>
    <t>Pyrite</t>
  </si>
  <si>
    <t>50-8</t>
  </si>
  <si>
    <t>50-9</t>
  </si>
  <si>
    <t>50-10</t>
  </si>
  <si>
    <t xml:space="preserve">Two sulphide species - larger Fe-S and smaller, individual blebs of Fe-Cu sulphides (which also seem to contain some Zn). </t>
  </si>
  <si>
    <t>50-11</t>
  </si>
  <si>
    <t>50-25</t>
  </si>
  <si>
    <t>50-26</t>
  </si>
  <si>
    <t>50-27</t>
  </si>
  <si>
    <t>50-31</t>
  </si>
  <si>
    <t>50-32</t>
  </si>
  <si>
    <t>50-38</t>
  </si>
  <si>
    <t>50-39</t>
  </si>
  <si>
    <t>50-42</t>
  </si>
  <si>
    <t>50-43</t>
  </si>
  <si>
    <t>50-44</t>
  </si>
  <si>
    <t>Sample 74</t>
  </si>
  <si>
    <t>74-1</t>
  </si>
  <si>
    <t>74-3</t>
  </si>
  <si>
    <t>74-7</t>
  </si>
  <si>
    <t>74-8</t>
  </si>
  <si>
    <t>74-11</t>
  </si>
  <si>
    <t>74-13</t>
  </si>
  <si>
    <t>74-15</t>
  </si>
  <si>
    <t>74-2</t>
  </si>
  <si>
    <t>74-4</t>
  </si>
  <si>
    <t>74-5</t>
  </si>
  <si>
    <t>74-6</t>
  </si>
  <si>
    <t>74-9</t>
  </si>
  <si>
    <t>74-10</t>
  </si>
  <si>
    <t>74-12</t>
  </si>
  <si>
    <t>74-14</t>
  </si>
  <si>
    <t>Sample 54</t>
  </si>
  <si>
    <t>54-1</t>
  </si>
  <si>
    <t>54-2</t>
  </si>
  <si>
    <t>54-4</t>
  </si>
  <si>
    <t>54-5</t>
  </si>
  <si>
    <t>54-10</t>
  </si>
  <si>
    <t>54-15</t>
  </si>
  <si>
    <t>54-3</t>
  </si>
  <si>
    <t>54-9</t>
  </si>
  <si>
    <t>Whole Grain Raster</t>
  </si>
  <si>
    <t>54-18</t>
  </si>
  <si>
    <t>54-7</t>
  </si>
  <si>
    <t>54-11</t>
  </si>
  <si>
    <t>54-16</t>
  </si>
  <si>
    <t>54-17</t>
  </si>
  <si>
    <t>Sample 14</t>
  </si>
  <si>
    <t>14-1</t>
  </si>
  <si>
    <t>14-3</t>
  </si>
  <si>
    <t>14-5</t>
  </si>
  <si>
    <t>14-15</t>
  </si>
  <si>
    <t>14-16</t>
  </si>
  <si>
    <t>14-21</t>
  </si>
  <si>
    <t>14-22</t>
  </si>
  <si>
    <t>14-2</t>
  </si>
  <si>
    <t>14-8</t>
  </si>
  <si>
    <t>14-14</t>
  </si>
  <si>
    <t>14-20</t>
  </si>
  <si>
    <t>14-17</t>
  </si>
  <si>
    <t>14-18</t>
  </si>
  <si>
    <t>14-9</t>
  </si>
  <si>
    <t>14-10</t>
  </si>
  <si>
    <t>14-12</t>
  </si>
  <si>
    <t>The following sheet gives titanomagnetite major element concentrations measured using Energy Dispersive X-Ray Spectroscopy (EDS) in Chapter 4</t>
  </si>
  <si>
    <t>Tab</t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</si>
  <si>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56</t>
    </r>
    <r>
      <rPr>
        <b/>
        <sz val="12"/>
        <color theme="1"/>
        <rFont val="Calibri"/>
        <family val="2"/>
        <scheme val="minor"/>
      </rPr>
      <t>Fe</t>
    </r>
    <r>
      <rPr>
        <b/>
        <vertAlign val="subscript"/>
        <sz val="12"/>
        <color theme="1"/>
        <rFont val="Calibri"/>
        <family val="2"/>
        <scheme val="minor"/>
      </rPr>
      <t>IRMM-014</t>
    </r>
    <r>
      <rPr>
        <b/>
        <sz val="12"/>
        <color theme="1"/>
        <rFont val="Calibri"/>
        <family val="2"/>
        <scheme val="minor"/>
      </rPr>
      <t xml:space="preserve"> 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</si>
  <si>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57</t>
    </r>
    <r>
      <rPr>
        <b/>
        <sz val="12"/>
        <color theme="1"/>
        <rFont val="Calibri"/>
        <family val="2"/>
        <scheme val="minor"/>
      </rPr>
      <t>Fe</t>
    </r>
    <r>
      <rPr>
        <b/>
        <vertAlign val="subscript"/>
        <sz val="12"/>
        <color theme="1"/>
        <rFont val="Calibri"/>
        <family val="2"/>
        <scheme val="minor"/>
      </rPr>
      <t>IRMM-014</t>
    </r>
    <r>
      <rPr>
        <b/>
        <sz val="12"/>
        <color theme="1"/>
        <rFont val="Calibri"/>
        <family val="2"/>
        <scheme val="minor"/>
      </rPr>
      <t xml:space="preserve"> 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</si>
  <si>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66</t>
    </r>
    <r>
      <rPr>
        <b/>
        <sz val="12"/>
        <color theme="1"/>
        <rFont val="Calibri"/>
        <family val="2"/>
        <scheme val="minor"/>
      </rPr>
      <t>Zn</t>
    </r>
    <r>
      <rPr>
        <b/>
        <vertAlign val="subscript"/>
        <sz val="12"/>
        <color theme="1"/>
        <rFont val="Calibri"/>
        <family val="2"/>
        <scheme val="minor"/>
      </rPr>
      <t>AA-ETH</t>
    </r>
    <r>
      <rPr>
        <b/>
        <sz val="12"/>
        <color theme="1"/>
        <rFont val="Calibri"/>
        <family val="2"/>
        <scheme val="minor"/>
      </rPr>
      <t xml:space="preserve"> 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</si>
  <si>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67</t>
    </r>
    <r>
      <rPr>
        <b/>
        <sz val="12"/>
        <color theme="1"/>
        <rFont val="Calibri"/>
        <family val="2"/>
        <scheme val="minor"/>
      </rPr>
      <t>Zn</t>
    </r>
    <r>
      <rPr>
        <b/>
        <vertAlign val="subscript"/>
        <sz val="12"/>
        <color theme="1"/>
        <rFont val="Calibri"/>
        <family val="2"/>
        <scheme val="minor"/>
      </rPr>
      <t>AA-ETH</t>
    </r>
    <r>
      <rPr>
        <b/>
        <sz val="12"/>
        <color theme="1"/>
        <rFont val="Calibri"/>
        <family val="2"/>
        <scheme val="minor"/>
      </rPr>
      <t xml:space="preserve"> 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</si>
  <si>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68</t>
    </r>
    <r>
      <rPr>
        <b/>
        <sz val="12"/>
        <color theme="1"/>
        <rFont val="Calibri"/>
        <family val="2"/>
        <scheme val="minor"/>
      </rPr>
      <t>Zn</t>
    </r>
    <r>
      <rPr>
        <b/>
        <vertAlign val="subscript"/>
        <sz val="12"/>
        <color theme="1"/>
        <rFont val="Calibri"/>
        <family val="2"/>
        <scheme val="minor"/>
      </rPr>
      <t>AA-ETH</t>
    </r>
    <r>
      <rPr>
        <b/>
        <sz val="12"/>
        <color theme="1"/>
        <rFont val="Calibri"/>
        <family val="2"/>
        <scheme val="minor"/>
      </rPr>
      <t xml:space="preserve"> (‰)</t>
    </r>
  </si>
  <si>
    <r>
      <t>δ</t>
    </r>
    <r>
      <rPr>
        <b/>
        <vertAlign val="superscript"/>
        <sz val="12"/>
        <color theme="1"/>
        <rFont val="Calibri"/>
        <family val="2"/>
        <scheme val="minor"/>
      </rPr>
      <t>51</t>
    </r>
    <r>
      <rPr>
        <b/>
        <sz val="12"/>
        <color theme="1"/>
        <rFont val="Calibri"/>
        <family val="2"/>
        <scheme val="minor"/>
      </rPr>
      <t>V</t>
    </r>
    <r>
      <rPr>
        <b/>
        <vertAlign val="subscript"/>
        <sz val="12"/>
        <color theme="1"/>
        <rFont val="Calibri"/>
        <family val="2"/>
        <scheme val="minor"/>
      </rPr>
      <t>AA</t>
    </r>
    <r>
      <rPr>
        <b/>
        <sz val="12"/>
        <color theme="1"/>
        <rFont val="Calibri"/>
        <family val="2"/>
        <scheme val="minor"/>
      </rPr>
      <t xml:space="preserve"> (‰)</t>
    </r>
  </si>
  <si>
    <t>Chapter 4 Magnetite Trace Element Data (ICP-QQQ-MS)</t>
  </si>
  <si>
    <t>Chapter 5 Sr Isotope Data and Age Corrections</t>
  </si>
  <si>
    <t>USGS Reference Materials measured during this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</si>
</sst>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00"/>
    <numFmt numFmtId="166" formatCode="0.00000000"/>
    <numFmt numFmtId="167" formatCode="0.0000"/>
    <numFmt numFmtId="168" formatCode="0.00000"/>
    <numFmt numFmtId="169" formatCode="0.0000000"/>
    <numFmt numFmtId="170" formatCode="0.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vertAlign val="subscript"/>
      <sz val="12"/>
      <color indexed="8"/>
      <name val="Calibri"/>
      <family val="2"/>
      <scheme val="minor"/>
    </font>
    <font>
      <b/>
      <vertAlign val="superscript"/>
      <sz val="12"/>
      <color indexed="8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3"/>
      <color rgb="FF222222"/>
      <name val="Arial"/>
      <family val="2"/>
    </font>
    <font>
      <sz val="13"/>
      <color rgb="FF777777"/>
      <name val="Arial"/>
      <family val="2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i/>
      <sz val="11"/>
      <color rgb="FF222222"/>
      <name val="Calibri"/>
      <family val="2"/>
      <scheme val="minor"/>
    </font>
    <font>
      <i/>
      <sz val="12"/>
      <color rgb="FF22222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9" fontId="3" fillId="0" borderId="0" xfId="0" applyNumberFormat="1" applyFont="1"/>
    <xf numFmtId="0" fontId="6" fillId="0" borderId="0" xfId="0" applyFont="1" applyBorder="1"/>
    <xf numFmtId="11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/>
    <xf numFmtId="0" fontId="6" fillId="0" borderId="0" xfId="0" applyFont="1" applyBorder="1" applyAlignment="1">
      <alignment horizontal="center"/>
    </xf>
    <xf numFmtId="17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0" fillId="0" borderId="0" xfId="0" applyNumberFormat="1" applyFont="1" applyBorder="1"/>
    <xf numFmtId="0" fontId="0" fillId="0" borderId="0" xfId="0" applyFont="1" applyAlignment="1">
      <alignment horizontal="left"/>
    </xf>
    <xf numFmtId="165" fontId="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65" fontId="7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right"/>
    </xf>
    <xf numFmtId="165" fontId="0" fillId="0" borderId="0" xfId="0" applyNumberFormat="1" applyFont="1" applyAlignment="1">
      <alignment horizontal="center"/>
    </xf>
    <xf numFmtId="165" fontId="0" fillId="0" borderId="0" xfId="0" quotePrefix="1" applyNumberFormat="1" applyFont="1" applyAlignment="1">
      <alignment horizontal="center"/>
    </xf>
    <xf numFmtId="169" fontId="0" fillId="0" borderId="0" xfId="0" applyNumberFormat="1" applyFont="1"/>
    <xf numFmtId="2" fontId="0" fillId="0" borderId="0" xfId="0" applyNumberFormat="1" applyFont="1" applyAlignment="1">
      <alignment horizontal="center"/>
    </xf>
    <xf numFmtId="165" fontId="0" fillId="0" borderId="0" xfId="0" applyNumberFormat="1" applyFont="1"/>
    <xf numFmtId="168" fontId="0" fillId="0" borderId="0" xfId="0" applyNumberFormat="1" applyFont="1" applyAlignment="1">
      <alignment horizontal="center"/>
    </xf>
    <xf numFmtId="0" fontId="0" fillId="0" borderId="1" xfId="0" applyFont="1" applyBorder="1"/>
    <xf numFmtId="165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/>
    <xf numFmtId="170" fontId="12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70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68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2" fontId="7" fillId="0" borderId="0" xfId="0" applyNumberFormat="1" applyFont="1" applyBorder="1"/>
    <xf numFmtId="168" fontId="7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17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0" fontId="0" fillId="0" borderId="0" xfId="0" applyNumberFormat="1" applyFont="1" applyBorder="1" applyAlignment="1">
      <alignment horizontal="center"/>
    </xf>
    <xf numFmtId="170" fontId="7" fillId="0" borderId="0" xfId="0" applyNumberFormat="1" applyFont="1" applyAlignment="1">
      <alignment horizontal="center"/>
    </xf>
    <xf numFmtId="2" fontId="7" fillId="0" borderId="0" xfId="0" applyNumberFormat="1" applyFont="1"/>
    <xf numFmtId="168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0" fillId="0" borderId="0" xfId="0" applyNumberFormat="1" applyFont="1"/>
    <xf numFmtId="0" fontId="16" fillId="0" borderId="0" xfId="0" applyFont="1"/>
    <xf numFmtId="166" fontId="0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center"/>
    </xf>
    <xf numFmtId="168" fontId="0" fillId="0" borderId="0" xfId="0" applyNumberFormat="1" applyFont="1"/>
    <xf numFmtId="168" fontId="0" fillId="0" borderId="0" xfId="0" applyNumberFormat="1" applyFont="1" applyBorder="1"/>
    <xf numFmtId="0" fontId="0" fillId="0" borderId="0" xfId="0" quotePrefix="1" applyFont="1" applyBorder="1"/>
    <xf numFmtId="0" fontId="0" fillId="0" borderId="0" xfId="1" applyFont="1"/>
    <xf numFmtId="0" fontId="0" fillId="0" borderId="0" xfId="0" applyFont="1" applyAlignment="1"/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7" fillId="0" borderId="0" xfId="0" applyFont="1"/>
    <xf numFmtId="2" fontId="3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 wrapText="1"/>
    </xf>
    <xf numFmtId="0" fontId="18" fillId="0" borderId="0" xfId="0" applyFont="1"/>
    <xf numFmtId="0" fontId="0" fillId="0" borderId="0" xfId="1" applyFont="1" applyAlignment="1">
      <alignment horizontal="center"/>
    </xf>
    <xf numFmtId="0" fontId="1" fillId="0" borderId="0" xfId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5" fillId="0" borderId="0" xfId="0" applyFont="1"/>
    <xf numFmtId="0" fontId="2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28" fillId="0" borderId="0" xfId="0" applyFont="1"/>
    <xf numFmtId="0" fontId="27" fillId="0" borderId="0" xfId="0" applyFont="1"/>
    <xf numFmtId="16" fontId="0" fillId="0" borderId="0" xfId="0" quotePrefix="1" applyNumberFormat="1"/>
    <xf numFmtId="16" fontId="28" fillId="0" borderId="0" xfId="0" applyNumberFormat="1" applyFont="1"/>
    <xf numFmtId="16" fontId="27" fillId="0" borderId="0" xfId="0" applyNumberFormat="1" applyFont="1"/>
    <xf numFmtId="0" fontId="0" fillId="0" borderId="0" xfId="0" quotePrefix="1"/>
    <xf numFmtId="0" fontId="29" fillId="0" borderId="0" xfId="0" applyFont="1"/>
    <xf numFmtId="0" fontId="30" fillId="0" borderId="0" xfId="0" applyFont="1"/>
    <xf numFmtId="0" fontId="30" fillId="0" borderId="0" xfId="0" quotePrefix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Normal" xfId="0" builtinId="0"/>
    <cellStyle name="Normal 2" xfId="1" xr:uid="{3EAEB9D6-D8A4-4044-87BE-C999ACAB20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1E10-187A-9E46-824B-EB10B81877DF}">
  <dimension ref="A3:B13"/>
  <sheetViews>
    <sheetView tabSelected="1" workbookViewId="0">
      <selection activeCell="D29" sqref="D29"/>
    </sheetView>
  </sheetViews>
  <sheetFormatPr baseColWidth="10" defaultColWidth="11" defaultRowHeight="16" x14ac:dyDescent="0.2"/>
  <sheetData>
    <row r="3" spans="1:2" x14ac:dyDescent="0.2">
      <c r="A3" s="110" t="s">
        <v>467</v>
      </c>
      <c r="B3" s="1" t="s">
        <v>264</v>
      </c>
    </row>
    <row r="4" spans="1:2" x14ac:dyDescent="0.2">
      <c r="A4" s="111">
        <v>1</v>
      </c>
      <c r="B4" t="s">
        <v>476</v>
      </c>
    </row>
    <row r="5" spans="1:2" x14ac:dyDescent="0.2">
      <c r="A5" s="111">
        <v>2</v>
      </c>
      <c r="B5" t="s">
        <v>259</v>
      </c>
    </row>
    <row r="6" spans="1:2" x14ac:dyDescent="0.2">
      <c r="A6" s="111">
        <v>3</v>
      </c>
      <c r="B6" t="s">
        <v>260</v>
      </c>
    </row>
    <row r="7" spans="1:2" x14ac:dyDescent="0.2">
      <c r="A7" s="111">
        <v>4</v>
      </c>
      <c r="B7" t="s">
        <v>261</v>
      </c>
    </row>
    <row r="8" spans="1:2" x14ac:dyDescent="0.2">
      <c r="A8" s="111">
        <v>5</v>
      </c>
      <c r="B8" t="s">
        <v>474</v>
      </c>
    </row>
    <row r="9" spans="1:2" x14ac:dyDescent="0.2">
      <c r="A9" s="111">
        <v>6</v>
      </c>
      <c r="B9" t="s">
        <v>349</v>
      </c>
    </row>
    <row r="10" spans="1:2" x14ac:dyDescent="0.2">
      <c r="A10" s="111">
        <v>7</v>
      </c>
      <c r="B10" t="s">
        <v>262</v>
      </c>
    </row>
    <row r="11" spans="1:2" x14ac:dyDescent="0.2">
      <c r="A11" s="111">
        <v>8</v>
      </c>
      <c r="B11" t="s">
        <v>475</v>
      </c>
    </row>
    <row r="12" spans="1:2" x14ac:dyDescent="0.2">
      <c r="A12" s="111">
        <v>9</v>
      </c>
      <c r="B12" t="s">
        <v>263</v>
      </c>
    </row>
    <row r="13" spans="1:2" x14ac:dyDescent="0.2">
      <c r="A13" s="111">
        <v>10</v>
      </c>
      <c r="B13" t="s">
        <v>350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CD87-FCF6-3940-96DB-BF29CD256877}">
  <dimension ref="A1:BJ78"/>
  <sheetViews>
    <sheetView zoomScale="75" workbookViewId="0">
      <selection activeCell="A2" sqref="A2:XFD4"/>
    </sheetView>
  </sheetViews>
  <sheetFormatPr baseColWidth="10" defaultColWidth="12.5" defaultRowHeight="16" x14ac:dyDescent="0.2"/>
  <cols>
    <col min="1" max="1" width="12.5" style="38"/>
    <col min="2" max="2" width="24.1640625" style="38" customWidth="1"/>
    <col min="3" max="3" width="16.5" style="38" customWidth="1"/>
    <col min="4" max="4" width="15.5" style="38" customWidth="1"/>
    <col min="5" max="5" width="21.1640625" style="38" customWidth="1"/>
    <col min="6" max="6" width="27.5" style="38" customWidth="1"/>
    <col min="7" max="7" width="21.83203125" style="38" customWidth="1"/>
    <col min="8" max="8" width="30.5" style="38" customWidth="1"/>
    <col min="9" max="9" width="12.5" style="38"/>
    <col min="10" max="10" width="15.83203125" style="38" customWidth="1"/>
    <col min="11" max="11" width="19.5" style="38" customWidth="1"/>
    <col min="12" max="12" width="14.33203125" style="38" customWidth="1"/>
    <col min="13" max="13" width="14.5" style="38" customWidth="1"/>
    <col min="14" max="16" width="12.5" style="38"/>
    <col min="17" max="18" width="17.33203125" style="38" customWidth="1"/>
    <col min="19" max="19" width="21.83203125" style="38" customWidth="1"/>
    <col min="20" max="20" width="16.1640625" style="38" customWidth="1"/>
    <col min="21" max="24" width="12.5" style="38"/>
    <col min="25" max="25" width="14.6640625" style="38" customWidth="1"/>
    <col min="26" max="26" width="16.1640625" style="38" customWidth="1"/>
    <col min="27" max="28" width="12.5" style="38"/>
    <col min="29" max="29" width="14.6640625" style="38" customWidth="1"/>
    <col min="30" max="30" width="12.5" style="38"/>
    <col min="31" max="31" width="16.5" style="38" customWidth="1"/>
    <col min="32" max="16384" width="12.5" style="38"/>
  </cols>
  <sheetData>
    <row r="1" spans="1:8" ht="17" customHeight="1" x14ac:dyDescent="0.2"/>
    <row r="2" spans="1:8" s="3" customFormat="1" x14ac:dyDescent="0.2">
      <c r="A2" s="3" t="s">
        <v>168</v>
      </c>
    </row>
    <row r="3" spans="1:8" s="3" customFormat="1" x14ac:dyDescent="0.2"/>
    <row r="4" spans="1:8" s="26" customFormat="1" x14ac:dyDescent="0.2">
      <c r="A4" s="26" t="s">
        <v>359</v>
      </c>
    </row>
    <row r="6" spans="1:8" x14ac:dyDescent="0.2">
      <c r="A6" s="1" t="s">
        <v>60</v>
      </c>
    </row>
    <row r="7" spans="1:8" x14ac:dyDescent="0.2">
      <c r="A7" s="1"/>
    </row>
    <row r="8" spans="1:8" x14ac:dyDescent="0.2">
      <c r="A8" s="2"/>
    </row>
    <row r="9" spans="1:8" x14ac:dyDescent="0.2">
      <c r="A9" s="38" t="s">
        <v>122</v>
      </c>
      <c r="B9" s="25" t="s">
        <v>63</v>
      </c>
      <c r="C9" s="38" t="s">
        <v>123</v>
      </c>
    </row>
    <row r="11" spans="1:8" x14ac:dyDescent="0.2">
      <c r="A11" s="38" t="s">
        <v>124</v>
      </c>
      <c r="B11" s="9">
        <f>6.54*10^-12</f>
        <v>6.54E-12</v>
      </c>
      <c r="C11" s="38" t="s">
        <v>125</v>
      </c>
      <c r="G11" s="25" t="s">
        <v>67</v>
      </c>
    </row>
    <row r="12" spans="1:8" x14ac:dyDescent="0.2">
      <c r="B12" s="9"/>
      <c r="G12" s="39" t="s">
        <v>70</v>
      </c>
      <c r="H12" s="32" t="s">
        <v>126</v>
      </c>
    </row>
    <row r="13" spans="1:8" x14ac:dyDescent="0.2">
      <c r="A13" s="38" t="s">
        <v>127</v>
      </c>
      <c r="B13" s="9"/>
      <c r="G13" s="39" t="s">
        <v>73</v>
      </c>
      <c r="H13" s="38" t="s">
        <v>74</v>
      </c>
    </row>
    <row r="14" spans="1:8" x14ac:dyDescent="0.2">
      <c r="A14" s="38" t="s">
        <v>128</v>
      </c>
      <c r="B14" s="10">
        <v>1.1418269999999999</v>
      </c>
      <c r="C14" s="38" t="s">
        <v>269</v>
      </c>
      <c r="H14" s="38" t="s">
        <v>129</v>
      </c>
    </row>
    <row r="15" spans="1:8" x14ac:dyDescent="0.2">
      <c r="A15" s="38" t="s">
        <v>130</v>
      </c>
      <c r="B15" s="40">
        <v>1</v>
      </c>
      <c r="C15" s="38" t="s">
        <v>269</v>
      </c>
    </row>
    <row r="16" spans="1:8" x14ac:dyDescent="0.2">
      <c r="A16" s="38" t="s">
        <v>131</v>
      </c>
      <c r="B16" s="41">
        <v>0.34841699999999998</v>
      </c>
      <c r="C16" s="38" t="s">
        <v>269</v>
      </c>
    </row>
    <row r="17" spans="1:15" x14ac:dyDescent="0.2">
      <c r="A17" s="38" t="s">
        <v>132</v>
      </c>
      <c r="B17" s="41">
        <v>0.72189999999999999</v>
      </c>
      <c r="C17" s="38" t="s">
        <v>269</v>
      </c>
    </row>
    <row r="18" spans="1:15" x14ac:dyDescent="0.2">
      <c r="A18" s="38" t="s">
        <v>133</v>
      </c>
      <c r="B18" s="41">
        <v>0.24157799999999999</v>
      </c>
      <c r="C18" s="38" t="s">
        <v>269</v>
      </c>
    </row>
    <row r="19" spans="1:15" x14ac:dyDescent="0.2">
      <c r="A19" s="38" t="s">
        <v>134</v>
      </c>
      <c r="B19" s="41">
        <v>0.23641799999999999</v>
      </c>
      <c r="C19" s="38" t="s">
        <v>269</v>
      </c>
    </row>
    <row r="20" spans="1:15" x14ac:dyDescent="0.2">
      <c r="A20" s="38" t="s">
        <v>135</v>
      </c>
      <c r="B20" s="25">
        <v>141.90771899999999</v>
      </c>
      <c r="C20" s="11" t="s">
        <v>78</v>
      </c>
    </row>
    <row r="21" spans="1:15" x14ac:dyDescent="0.2">
      <c r="A21" s="38" t="s">
        <v>136</v>
      </c>
      <c r="B21" s="25">
        <v>142.90980999999999</v>
      </c>
      <c r="C21" s="11" t="s">
        <v>78</v>
      </c>
      <c r="E21" s="42"/>
    </row>
    <row r="22" spans="1:15" x14ac:dyDescent="0.2">
      <c r="A22" s="38" t="s">
        <v>137</v>
      </c>
      <c r="B22" s="25">
        <v>143.91008299999999</v>
      </c>
      <c r="C22" s="11" t="s">
        <v>78</v>
      </c>
      <c r="H22" s="12"/>
      <c r="I22" s="40"/>
      <c r="J22" s="40"/>
      <c r="K22" s="43"/>
      <c r="L22" s="43"/>
    </row>
    <row r="23" spans="1:15" x14ac:dyDescent="0.2">
      <c r="A23" s="38" t="s">
        <v>138</v>
      </c>
      <c r="B23" s="25">
        <v>144.91256899999999</v>
      </c>
      <c r="C23" s="11" t="s">
        <v>78</v>
      </c>
    </row>
    <row r="24" spans="1:15" x14ac:dyDescent="0.2">
      <c r="A24" s="38" t="s">
        <v>139</v>
      </c>
      <c r="B24" s="25">
        <v>145.91311300000001</v>
      </c>
      <c r="C24" s="11" t="s">
        <v>78</v>
      </c>
    </row>
    <row r="25" spans="1:15" x14ac:dyDescent="0.2">
      <c r="A25" s="38" t="s">
        <v>140</v>
      </c>
      <c r="B25" s="25">
        <v>147.916889</v>
      </c>
      <c r="C25" s="11" t="s">
        <v>78</v>
      </c>
    </row>
    <row r="26" spans="1:15" x14ac:dyDescent="0.2">
      <c r="A26" s="38" t="s">
        <v>141</v>
      </c>
      <c r="B26" s="25">
        <v>149.92088699999999</v>
      </c>
      <c r="C26" s="11" t="s">
        <v>78</v>
      </c>
    </row>
    <row r="27" spans="1:15" x14ac:dyDescent="0.2">
      <c r="B27" s="25"/>
      <c r="C27" s="11"/>
      <c r="H27" s="12"/>
      <c r="I27" s="40"/>
      <c r="J27" s="40"/>
      <c r="K27" s="43"/>
      <c r="L27" s="43"/>
      <c r="N27" s="44"/>
      <c r="O27" s="44"/>
    </row>
    <row r="28" spans="1:15" x14ac:dyDescent="0.2">
      <c r="A28" s="38" t="s">
        <v>142</v>
      </c>
      <c r="B28" s="25">
        <v>144.24</v>
      </c>
      <c r="C28" s="11" t="s">
        <v>78</v>
      </c>
      <c r="H28" s="12"/>
      <c r="I28" s="40"/>
      <c r="J28" s="40"/>
      <c r="K28" s="43"/>
      <c r="L28" s="43"/>
      <c r="N28" s="44"/>
      <c r="O28" s="44"/>
    </row>
    <row r="29" spans="1:15" x14ac:dyDescent="0.2">
      <c r="A29" s="38" t="s">
        <v>143</v>
      </c>
      <c r="B29" s="13">
        <v>150.36000000000001</v>
      </c>
      <c r="C29" s="11" t="s">
        <v>78</v>
      </c>
      <c r="H29" s="12"/>
      <c r="I29" s="40"/>
      <c r="J29" s="40"/>
      <c r="K29" s="43"/>
      <c r="L29" s="43"/>
      <c r="N29" s="44"/>
      <c r="O29" s="44"/>
    </row>
    <row r="30" spans="1:15" x14ac:dyDescent="0.2">
      <c r="A30" s="38" t="s">
        <v>144</v>
      </c>
      <c r="B30" s="13">
        <v>0.14990000000000001</v>
      </c>
      <c r="C30" s="38" t="s">
        <v>69</v>
      </c>
      <c r="H30" s="12"/>
      <c r="I30" s="40"/>
      <c r="J30" s="40"/>
      <c r="K30" s="43"/>
      <c r="L30" s="43"/>
      <c r="N30" s="44"/>
      <c r="O30" s="44"/>
    </row>
    <row r="31" spans="1:15" x14ac:dyDescent="0.2">
      <c r="A31" s="38" t="s">
        <v>145</v>
      </c>
      <c r="B31" s="13">
        <v>0.23798</v>
      </c>
      <c r="C31" s="38" t="s">
        <v>69</v>
      </c>
      <c r="H31" s="12"/>
      <c r="I31" s="40"/>
      <c r="J31" s="40"/>
      <c r="K31" s="43"/>
      <c r="L31" s="43"/>
      <c r="N31" s="44"/>
      <c r="O31" s="44"/>
    </row>
    <row r="32" spans="1:15" x14ac:dyDescent="0.2">
      <c r="H32" s="12"/>
      <c r="I32" s="40"/>
      <c r="J32" s="40"/>
      <c r="K32" s="43"/>
      <c r="L32" s="43"/>
      <c r="N32" s="44"/>
      <c r="O32" s="44"/>
    </row>
    <row r="33" spans="1:40" x14ac:dyDescent="0.2">
      <c r="A33" s="38" t="s">
        <v>146</v>
      </c>
      <c r="B33" s="45">
        <v>0.19600000000000001</v>
      </c>
      <c r="C33" s="38" t="s">
        <v>147</v>
      </c>
      <c r="H33" s="12"/>
      <c r="I33" s="40"/>
      <c r="J33" s="40"/>
      <c r="K33" s="43"/>
      <c r="L33" s="43"/>
      <c r="N33" s="44"/>
      <c r="O33" s="44"/>
    </row>
    <row r="34" spans="1:40" x14ac:dyDescent="0.2">
      <c r="A34" s="38" t="s">
        <v>148</v>
      </c>
      <c r="B34" s="25">
        <v>0.51263000000000003</v>
      </c>
      <c r="C34" s="38" t="s">
        <v>147</v>
      </c>
      <c r="H34" s="12"/>
      <c r="I34" s="40"/>
      <c r="J34" s="40"/>
      <c r="K34" s="43"/>
      <c r="L34" s="43"/>
      <c r="N34" s="44"/>
      <c r="O34" s="44"/>
    </row>
    <row r="35" spans="1:40" s="46" customFormat="1" x14ac:dyDescent="0.2">
      <c r="H35" s="14"/>
      <c r="I35" s="47"/>
      <c r="J35" s="47"/>
      <c r="K35" s="48"/>
      <c r="L35" s="48"/>
      <c r="N35" s="49"/>
      <c r="O35" s="49"/>
    </row>
    <row r="36" spans="1:40" x14ac:dyDescent="0.2">
      <c r="A36" s="1" t="s">
        <v>86</v>
      </c>
    </row>
    <row r="37" spans="1:40" x14ac:dyDescent="0.2">
      <c r="A37" s="1"/>
    </row>
    <row r="38" spans="1:40" x14ac:dyDescent="0.2">
      <c r="A38" s="39" t="s">
        <v>149</v>
      </c>
      <c r="B38" s="6">
        <v>0.512104</v>
      </c>
    </row>
    <row r="39" spans="1:40" x14ac:dyDescent="0.2">
      <c r="S39" s="112" t="s">
        <v>88</v>
      </c>
      <c r="T39" s="112"/>
      <c r="U39" s="112"/>
      <c r="V39" s="112"/>
      <c r="W39" s="112"/>
      <c r="Y39" s="112" t="s">
        <v>89</v>
      </c>
      <c r="Z39" s="112"/>
      <c r="AA39" s="112"/>
      <c r="AC39" s="2" t="s">
        <v>90</v>
      </c>
    </row>
    <row r="40" spans="1:40" s="5" customFormat="1" ht="20" x14ac:dyDescent="0.25">
      <c r="B40" s="5" t="s">
        <v>91</v>
      </c>
      <c r="C40" s="5" t="s">
        <v>1</v>
      </c>
      <c r="D40" s="5" t="s">
        <v>150</v>
      </c>
      <c r="E40" s="5" t="s">
        <v>151</v>
      </c>
      <c r="F40" s="16" t="s">
        <v>94</v>
      </c>
      <c r="G40" s="5" t="s">
        <v>152</v>
      </c>
      <c r="H40" s="5" t="s">
        <v>6</v>
      </c>
      <c r="I40" s="5" t="s">
        <v>153</v>
      </c>
      <c r="J40" s="5" t="s">
        <v>154</v>
      </c>
      <c r="K40" s="5" t="s">
        <v>155</v>
      </c>
      <c r="L40" s="5" t="s">
        <v>156</v>
      </c>
      <c r="M40" s="5" t="s">
        <v>157</v>
      </c>
      <c r="N40" s="5" t="s">
        <v>158</v>
      </c>
      <c r="O40" s="5" t="s">
        <v>159</v>
      </c>
      <c r="P40" s="5" t="s">
        <v>160</v>
      </c>
      <c r="Q40" s="5" t="s">
        <v>142</v>
      </c>
      <c r="S40" s="5" t="s">
        <v>161</v>
      </c>
      <c r="T40" s="16" t="s">
        <v>162</v>
      </c>
      <c r="U40" s="50" t="s">
        <v>238</v>
      </c>
      <c r="V40" s="51" t="s">
        <v>239</v>
      </c>
      <c r="W40" s="52" t="s">
        <v>240</v>
      </c>
      <c r="Y40" s="5" t="s">
        <v>161</v>
      </c>
      <c r="Z40" s="5" t="s">
        <v>162</v>
      </c>
      <c r="AA40" s="51" t="s">
        <v>239</v>
      </c>
      <c r="AB40" s="51"/>
      <c r="AC40" s="5" t="s">
        <v>104</v>
      </c>
      <c r="AD40" s="5" t="s">
        <v>161</v>
      </c>
      <c r="AE40" s="5" t="s">
        <v>163</v>
      </c>
      <c r="AF40" s="51" t="s">
        <v>239</v>
      </c>
      <c r="AG40" s="5" t="s">
        <v>164</v>
      </c>
    </row>
    <row r="41" spans="1:40" s="24" customFormat="1" x14ac:dyDescent="0.2">
      <c r="A41" s="24" t="s">
        <v>7</v>
      </c>
      <c r="D41" s="24">
        <v>1</v>
      </c>
      <c r="E41" s="24">
        <v>1</v>
      </c>
      <c r="F41" s="18"/>
      <c r="T41" s="18"/>
      <c r="U41" s="53"/>
      <c r="V41" s="54"/>
      <c r="W41" s="19"/>
      <c r="AA41" s="54"/>
      <c r="AB41" s="54"/>
      <c r="AF41" s="54"/>
    </row>
    <row r="42" spans="1:40" s="24" customFormat="1" x14ac:dyDescent="0.2">
      <c r="B42" s="17" t="s">
        <v>108</v>
      </c>
      <c r="C42" s="18">
        <v>14</v>
      </c>
      <c r="D42" s="19">
        <v>8.64</v>
      </c>
      <c r="E42" s="19">
        <v>38.299999999999997</v>
      </c>
      <c r="F42" s="18">
        <v>174000000</v>
      </c>
      <c r="G42" s="55">
        <v>0.51230397999999999</v>
      </c>
      <c r="H42" s="33">
        <v>1.0865341599999999E-5</v>
      </c>
      <c r="I42" s="56">
        <f t="shared" ref="I42:I51" si="0">G42+$B$14+$B$15+$B$16+$B$17+$B$18+$B$19</f>
        <v>4.20244398</v>
      </c>
      <c r="J42" s="24">
        <f t="shared" ref="J42:J51" si="1">($B$14/I42)</f>
        <v>0.27170546601789558</v>
      </c>
      <c r="K42" s="24">
        <f t="shared" ref="K42:K51" si="2">G42/I42</f>
        <v>0.1219062008769478</v>
      </c>
      <c r="L42" s="24">
        <f t="shared" ref="L42:L51" si="3">$B$15/I42</f>
        <v>0.237956771050164</v>
      </c>
      <c r="M42" s="24">
        <f t="shared" ref="M42:M51" si="4">$B$16/I42</f>
        <v>8.2908184298984985E-2</v>
      </c>
      <c r="N42" s="24">
        <f t="shared" ref="N42:N51" si="5">$B$17/I42</f>
        <v>0.17178099302111338</v>
      </c>
      <c r="O42" s="24">
        <f t="shared" ref="O42:O51" si="6">$B$18/I42</f>
        <v>5.7485120836756519E-2</v>
      </c>
      <c r="P42" s="24">
        <f t="shared" ref="P42:P51" si="7">$B$19/I42</f>
        <v>5.625726389813767E-2</v>
      </c>
      <c r="Q42" s="24">
        <f t="shared" ref="Q42:Q51" si="8">(J42*$B$20)+(K42*$B$21)+(L42*$B$22)+(M42*$B$23)+(N42*$B$24)+(O42*$B$25)+(P42*$B$26)</f>
        <v>144.23977016541639</v>
      </c>
      <c r="S42" s="33">
        <f t="shared" ref="S42:S51" si="9">(D42/E42)*((Q42*$B$30)/($B$29*L42))</f>
        <v>0.13632366044400068</v>
      </c>
      <c r="T42" s="33">
        <f t="shared" ref="T42:T51" si="10">G42-((S42*((EXP(F42*$B$11))-1)))</f>
        <v>0.51214876082750649</v>
      </c>
      <c r="U42" s="57">
        <f t="shared" ref="U42:U51" si="11">((G42/$B$34)-1)*10000</f>
        <v>-6.3597526481096178</v>
      </c>
      <c r="V42" s="57">
        <f t="shared" ref="V42:V51" si="12">((T42/($B$34-($B$33*(EXP(($B$11)*(F42))-1))))-1)*10000</f>
        <v>-5.0364679467296281</v>
      </c>
      <c r="W42" s="57">
        <f t="shared" ref="W42:W51" si="13">((10^4)/0.512638)*H42</f>
        <v>0.21194959406052613</v>
      </c>
      <c r="X42" s="18"/>
      <c r="Y42" s="33">
        <f t="shared" ref="Y42:Y51" si="14">(D42/E42)*($B$30/$B$31)*($B$28/$B$29)</f>
        <v>0.1363105712504234</v>
      </c>
      <c r="Z42" s="33">
        <f t="shared" ref="Z42:Z51" si="15">G42-((Y42*((EXP(F42*$B$11))-1)))</f>
        <v>0.5121487757309634</v>
      </c>
      <c r="AA42" s="57">
        <f t="shared" ref="AA42:AA51" si="16">((Z42/($B$34-($B$33*(EXP(($B$11)*(F42))-1))))-1)*10000</f>
        <v>-5.0361770946960593</v>
      </c>
      <c r="AB42" s="57"/>
      <c r="AC42" s="24">
        <v>164000000</v>
      </c>
      <c r="AD42" s="56">
        <f t="shared" ref="AD42:AD51" si="17">Y42</f>
        <v>0.1363105712504234</v>
      </c>
      <c r="AE42" s="58">
        <f t="shared" ref="AE42:AE51" si="18">G42-((AD42*((EXP(AC42*$B$11))-1)))</f>
        <v>0.51215770030084573</v>
      </c>
      <c r="AF42" s="57">
        <f t="shared" ref="AF42:AF51" si="19">((AE42/($B$34-($B$33*(EXP(($B$11)*(AC42))-1))))-1)*10000</f>
        <v>-5.1123166960409527</v>
      </c>
      <c r="AG42" s="57">
        <f t="shared" ref="AG42:AG51" si="20">V42-AF42+W42</f>
        <v>0.28779834337185084</v>
      </c>
      <c r="AK42" s="4"/>
      <c r="AL42" s="4"/>
      <c r="AM42" s="4"/>
      <c r="AN42" s="4"/>
    </row>
    <row r="43" spans="1:40" s="24" customFormat="1" x14ac:dyDescent="0.2">
      <c r="B43" s="17" t="s">
        <v>109</v>
      </c>
      <c r="C43" s="18">
        <v>38</v>
      </c>
      <c r="D43" s="19">
        <v>8.64</v>
      </c>
      <c r="E43" s="19">
        <v>37.11</v>
      </c>
      <c r="F43" s="18">
        <v>174000000</v>
      </c>
      <c r="G43" s="55">
        <v>0.51230186</v>
      </c>
      <c r="H43" s="33">
        <v>1.0715460799999999E-5</v>
      </c>
      <c r="I43" s="56">
        <f t="shared" si="0"/>
        <v>4.2024418600000004</v>
      </c>
      <c r="J43" s="24">
        <f t="shared" si="1"/>
        <v>0.27170560308477409</v>
      </c>
      <c r="K43" s="24">
        <f t="shared" si="2"/>
        <v>0.12190575790619027</v>
      </c>
      <c r="L43" s="24">
        <f t="shared" si="3"/>
        <v>0.23795689109188531</v>
      </c>
      <c r="M43" s="24">
        <f t="shared" si="4"/>
        <v>8.2908226123561399E-2</v>
      </c>
      <c r="N43" s="24">
        <f t="shared" si="5"/>
        <v>0.17178107967923201</v>
      </c>
      <c r="O43" s="24">
        <f t="shared" si="6"/>
        <v>5.7485149836195466E-2</v>
      </c>
      <c r="P43" s="24">
        <f t="shared" si="7"/>
        <v>5.6257292278161335E-2</v>
      </c>
      <c r="Q43" s="24">
        <f t="shared" si="8"/>
        <v>144.23977083633955</v>
      </c>
      <c r="S43" s="33">
        <f t="shared" si="9"/>
        <v>0.14069505754144598</v>
      </c>
      <c r="T43" s="33">
        <f t="shared" si="10"/>
        <v>0.51214166352101476</v>
      </c>
      <c r="U43" s="57">
        <f t="shared" si="11"/>
        <v>-6.4011080116266328</v>
      </c>
      <c r="V43" s="57">
        <f t="shared" si="12"/>
        <v>-5.174977155354421</v>
      </c>
      <c r="W43" s="57">
        <f t="shared" si="13"/>
        <v>0.20902587790994814</v>
      </c>
      <c r="X43" s="18"/>
      <c r="Y43" s="33">
        <f t="shared" si="14"/>
        <v>0.14068161894074957</v>
      </c>
      <c r="Z43" s="33">
        <f t="shared" si="15"/>
        <v>0.51214167882230932</v>
      </c>
      <c r="AA43" s="57">
        <f t="shared" si="16"/>
        <v>-5.1746785392248196</v>
      </c>
      <c r="AB43" s="57"/>
      <c r="AC43" s="24">
        <v>164000000</v>
      </c>
      <c r="AD43" s="56">
        <f t="shared" si="17"/>
        <v>0.14068161894074957</v>
      </c>
      <c r="AE43" s="58">
        <f t="shared" si="18"/>
        <v>0.51215088957484212</v>
      </c>
      <c r="AF43" s="57">
        <f t="shared" si="19"/>
        <v>-5.2452297449090413</v>
      </c>
      <c r="AG43" s="57">
        <f t="shared" si="20"/>
        <v>0.27927846746456836</v>
      </c>
      <c r="AK43" s="18"/>
      <c r="AL43" s="57"/>
      <c r="AM43" s="57"/>
    </row>
    <row r="44" spans="1:40" s="24" customFormat="1" x14ac:dyDescent="0.2">
      <c r="B44" s="17" t="s">
        <v>110</v>
      </c>
      <c r="C44" s="18" t="s">
        <v>111</v>
      </c>
      <c r="D44" s="57">
        <v>2.87</v>
      </c>
      <c r="E44" s="57">
        <v>12.25</v>
      </c>
      <c r="F44" s="18">
        <v>174000000</v>
      </c>
      <c r="G44" s="55">
        <v>0.51232171999999998</v>
      </c>
      <c r="H44" s="33">
        <v>9.5021832000000003E-6</v>
      </c>
      <c r="I44" s="56">
        <f t="shared" si="0"/>
        <v>4.2024617199999996</v>
      </c>
      <c r="J44" s="24">
        <f t="shared" si="1"/>
        <v>0.27170431905802106</v>
      </c>
      <c r="K44" s="24">
        <f t="shared" si="2"/>
        <v>0.1219099076052976</v>
      </c>
      <c r="L44" s="24">
        <f t="shared" si="3"/>
        <v>0.23795576655484682</v>
      </c>
      <c r="M44" s="24">
        <f t="shared" si="4"/>
        <v>8.2907834315740059E-2</v>
      </c>
      <c r="N44" s="24">
        <f t="shared" si="5"/>
        <v>0.17178026787594392</v>
      </c>
      <c r="O44" s="24">
        <f t="shared" si="6"/>
        <v>5.7484878172786788E-2</v>
      </c>
      <c r="P44" s="24">
        <f t="shared" si="7"/>
        <v>5.6257026417363777E-2</v>
      </c>
      <c r="Q44" s="24">
        <f t="shared" si="8"/>
        <v>144.23976455120862</v>
      </c>
      <c r="S44" s="33">
        <f t="shared" si="9"/>
        <v>0.14158064770109177</v>
      </c>
      <c r="T44" s="33">
        <f t="shared" si="10"/>
        <v>0.5121605151812203</v>
      </c>
      <c r="U44" s="57">
        <f t="shared" si="11"/>
        <v>-6.0136940873545264</v>
      </c>
      <c r="V44" s="57">
        <f t="shared" si="12"/>
        <v>-4.8070730019433849</v>
      </c>
      <c r="W44" s="57">
        <f t="shared" si="13"/>
        <v>0.18535854150492159</v>
      </c>
      <c r="X44" s="18"/>
      <c r="Y44" s="33">
        <f t="shared" si="14"/>
        <v>0.14156646166305548</v>
      </c>
      <c r="Z44" s="33">
        <f t="shared" si="15"/>
        <v>0.51216053133355277</v>
      </c>
      <c r="AA44" s="57">
        <f t="shared" si="16"/>
        <v>-4.8067577771759851</v>
      </c>
      <c r="AB44" s="57"/>
      <c r="AC44" s="24">
        <v>164000000</v>
      </c>
      <c r="AD44" s="56">
        <f t="shared" si="17"/>
        <v>0.14156646166305548</v>
      </c>
      <c r="AE44" s="58">
        <f t="shared" si="18"/>
        <v>0.51216980001879497</v>
      </c>
      <c r="AF44" s="57">
        <f t="shared" si="19"/>
        <v>-4.8761876251879333</v>
      </c>
      <c r="AG44" s="57">
        <f t="shared" si="20"/>
        <v>0.2544731647494699</v>
      </c>
      <c r="AK44" s="18"/>
      <c r="AL44" s="57"/>
      <c r="AM44" s="57"/>
    </row>
    <row r="45" spans="1:40" s="24" customFormat="1" x14ac:dyDescent="0.2">
      <c r="B45" s="17" t="s">
        <v>112</v>
      </c>
      <c r="C45" s="18">
        <v>54</v>
      </c>
      <c r="D45" s="19">
        <v>8.14</v>
      </c>
      <c r="E45" s="19">
        <v>35.229999999999997</v>
      </c>
      <c r="F45" s="18">
        <v>174000000</v>
      </c>
      <c r="G45" s="55">
        <v>0.51230684999999998</v>
      </c>
      <c r="H45" s="33">
        <v>1.31430152E-5</v>
      </c>
      <c r="I45" s="56">
        <f t="shared" si="0"/>
        <v>4.2024468500000003</v>
      </c>
      <c r="J45" s="24">
        <f t="shared" si="1"/>
        <v>0.27170528046059639</v>
      </c>
      <c r="K45" s="24">
        <f t="shared" si="2"/>
        <v>0.12190680055834613</v>
      </c>
      <c r="L45" s="24">
        <f t="shared" si="3"/>
        <v>0.23795660854104553</v>
      </c>
      <c r="M45" s="24">
        <f t="shared" si="4"/>
        <v>8.2908127678045465E-2</v>
      </c>
      <c r="N45" s="24">
        <f t="shared" si="5"/>
        <v>0.17178087570578077</v>
      </c>
      <c r="O45" s="24">
        <f t="shared" si="6"/>
        <v>5.7485081578128698E-2</v>
      </c>
      <c r="P45" s="24">
        <f t="shared" si="7"/>
        <v>5.6257225478056901E-2</v>
      </c>
      <c r="Q45" s="24">
        <f t="shared" si="8"/>
        <v>144.23976925713941</v>
      </c>
      <c r="S45" s="33">
        <f t="shared" si="9"/>
        <v>0.1396266524507622</v>
      </c>
      <c r="T45" s="33">
        <f t="shared" si="10"/>
        <v>0.51214787001530138</v>
      </c>
      <c r="U45" s="57">
        <f t="shared" si="11"/>
        <v>-6.3037668493859389</v>
      </c>
      <c r="V45" s="57">
        <f t="shared" si="12"/>
        <v>-5.0538528086774281</v>
      </c>
      <c r="W45" s="57">
        <f t="shared" si="13"/>
        <v>0.25638004205696807</v>
      </c>
      <c r="X45" s="18"/>
      <c r="Y45" s="33">
        <f t="shared" si="14"/>
        <v>0.13961315165083982</v>
      </c>
      <c r="Z45" s="33">
        <f t="shared" si="15"/>
        <v>0.5121478853874164</v>
      </c>
      <c r="AA45" s="57">
        <f t="shared" si="16"/>
        <v>-5.0535528104334038</v>
      </c>
      <c r="AB45" s="57"/>
      <c r="AC45" s="24">
        <v>164000000</v>
      </c>
      <c r="AD45" s="56">
        <f t="shared" si="17"/>
        <v>0.13961315165083982</v>
      </c>
      <c r="AE45" s="58">
        <f t="shared" si="18"/>
        <v>0.51215702618491277</v>
      </c>
      <c r="AF45" s="57">
        <f t="shared" si="19"/>
        <v>-5.1254722397953145</v>
      </c>
      <c r="AG45" s="57">
        <f t="shared" si="20"/>
        <v>0.32799947317485445</v>
      </c>
      <c r="AK45" s="18"/>
      <c r="AL45" s="57"/>
      <c r="AM45" s="57"/>
    </row>
    <row r="46" spans="1:40" s="24" customFormat="1" x14ac:dyDescent="0.2">
      <c r="B46" s="17" t="s">
        <v>113</v>
      </c>
      <c r="C46" s="18">
        <v>15</v>
      </c>
      <c r="D46" s="19">
        <v>11.55</v>
      </c>
      <c r="E46" s="19">
        <v>48.58</v>
      </c>
      <c r="F46" s="18">
        <v>174000000</v>
      </c>
      <c r="G46" s="55">
        <v>0.51230724999999999</v>
      </c>
      <c r="H46" s="33">
        <v>9.1384886000000008E-6</v>
      </c>
      <c r="I46" s="56">
        <f t="shared" si="0"/>
        <v>4.2024472499999996</v>
      </c>
      <c r="J46" s="24">
        <f t="shared" si="1"/>
        <v>0.27170525459897205</v>
      </c>
      <c r="K46" s="24">
        <f t="shared" si="2"/>
        <v>0.12190688413757009</v>
      </c>
      <c r="L46" s="24">
        <f t="shared" si="3"/>
        <v>0.23795658589170871</v>
      </c>
      <c r="M46" s="24">
        <f t="shared" si="4"/>
        <v>8.2908119786631471E-2</v>
      </c>
      <c r="N46" s="24">
        <f t="shared" si="5"/>
        <v>0.17178085935522452</v>
      </c>
      <c r="O46" s="24">
        <f t="shared" si="6"/>
        <v>5.7485076106547205E-2</v>
      </c>
      <c r="P46" s="24">
        <f t="shared" si="7"/>
        <v>5.625722012334599E-2</v>
      </c>
      <c r="Q46" s="24">
        <f t="shared" si="8"/>
        <v>144.23976913055043</v>
      </c>
      <c r="S46" s="33">
        <f t="shared" si="9"/>
        <v>0.14367495803015656</v>
      </c>
      <c r="T46" s="33">
        <f t="shared" si="10"/>
        <v>0.51214366058330707</v>
      </c>
      <c r="U46" s="57">
        <f t="shared" si="11"/>
        <v>-6.2959639506088294</v>
      </c>
      <c r="V46" s="57">
        <f t="shared" si="12"/>
        <v>-5.1360030011449176</v>
      </c>
      <c r="W46" s="57">
        <f t="shared" si="13"/>
        <v>0.17826397184758055</v>
      </c>
      <c r="X46" s="18"/>
      <c r="Y46" s="33">
        <f t="shared" si="14"/>
        <v>0.14366105224294395</v>
      </c>
      <c r="Z46" s="33">
        <f t="shared" si="15"/>
        <v>0.51214367641654379</v>
      </c>
      <c r="AA46" s="57">
        <f t="shared" si="16"/>
        <v>-5.135694003768343</v>
      </c>
      <c r="AB46" s="57"/>
      <c r="AC46" s="24">
        <v>164000000</v>
      </c>
      <c r="AD46" s="56">
        <f t="shared" si="17"/>
        <v>0.14366105224294395</v>
      </c>
      <c r="AE46" s="58">
        <f t="shared" si="18"/>
        <v>0.51215308223949907</v>
      </c>
      <c r="AF46" s="57">
        <f t="shared" si="19"/>
        <v>-5.2024393368754751</v>
      </c>
      <c r="AG46" s="57">
        <f t="shared" si="20"/>
        <v>0.24470030757813807</v>
      </c>
      <c r="AK46" s="18"/>
      <c r="AL46" s="57"/>
      <c r="AM46" s="57"/>
    </row>
    <row r="47" spans="1:40" s="24" customFormat="1" x14ac:dyDescent="0.2">
      <c r="B47" s="17" t="s">
        <v>114</v>
      </c>
      <c r="C47" s="18">
        <v>65</v>
      </c>
      <c r="D47" s="19">
        <v>2.93</v>
      </c>
      <c r="E47" s="19">
        <v>12.38</v>
      </c>
      <c r="F47" s="18">
        <v>174000000</v>
      </c>
      <c r="G47" s="33">
        <v>0.51232327</v>
      </c>
      <c r="H47" s="33">
        <v>1.12649722E-5</v>
      </c>
      <c r="I47" s="56">
        <f t="shared" si="0"/>
        <v>4.20246327</v>
      </c>
      <c r="J47" s="24">
        <f t="shared" si="1"/>
        <v>0.27170421884496326</v>
      </c>
      <c r="K47" s="24">
        <f t="shared" si="2"/>
        <v>0.12191023147240976</v>
      </c>
      <c r="L47" s="24">
        <f t="shared" si="3"/>
        <v>0.23795567878931159</v>
      </c>
      <c r="M47" s="24">
        <f t="shared" si="4"/>
        <v>8.2907803736735564E-2</v>
      </c>
      <c r="N47" s="24">
        <f t="shared" si="5"/>
        <v>0.17178020451800402</v>
      </c>
      <c r="O47" s="24">
        <f t="shared" si="6"/>
        <v>5.748485697056431E-2</v>
      </c>
      <c r="P47" s="24">
        <f t="shared" si="7"/>
        <v>5.6257005668011464E-2</v>
      </c>
      <c r="Q47" s="24">
        <f t="shared" si="8"/>
        <v>144.23976406067973</v>
      </c>
      <c r="S47" s="33">
        <f t="shared" si="9"/>
        <v>0.1430227819010739</v>
      </c>
      <c r="T47" s="33">
        <f t="shared" si="10"/>
        <v>0.51216042315608379</v>
      </c>
      <c r="U47" s="57">
        <f t="shared" si="11"/>
        <v>-5.9834578545936434</v>
      </c>
      <c r="V47" s="57">
        <f t="shared" si="12"/>
        <v>-4.8088689408454233</v>
      </c>
      <c r="W47" s="57">
        <f t="shared" si="13"/>
        <v>0.21974516520429618</v>
      </c>
      <c r="X47" s="18"/>
      <c r="Y47" s="33">
        <f t="shared" si="14"/>
        <v>0.14300839910503108</v>
      </c>
      <c r="Z47" s="33">
        <f t="shared" si="15"/>
        <v>0.5121604395324465</v>
      </c>
      <c r="AA47" s="57">
        <f t="shared" si="16"/>
        <v>-4.8085493439620208</v>
      </c>
      <c r="AB47" s="57"/>
      <c r="AC47" s="24">
        <v>164000000</v>
      </c>
      <c r="AD47" s="56">
        <f t="shared" si="17"/>
        <v>0.14300839910503108</v>
      </c>
      <c r="AE47" s="58">
        <f t="shared" si="18"/>
        <v>0.51216980262468403</v>
      </c>
      <c r="AF47" s="57">
        <f t="shared" si="19"/>
        <v>-4.8761367706007253</v>
      </c>
      <c r="AG47" s="57">
        <f t="shared" si="20"/>
        <v>0.2870129949595982</v>
      </c>
      <c r="AK47" s="18"/>
      <c r="AL47" s="57"/>
      <c r="AM47" s="57"/>
    </row>
    <row r="48" spans="1:40" s="24" customFormat="1" x14ac:dyDescent="0.2">
      <c r="B48" s="17" t="s">
        <v>115</v>
      </c>
      <c r="C48" s="18">
        <v>50</v>
      </c>
      <c r="D48" s="19">
        <v>4.8899999999999997</v>
      </c>
      <c r="E48" s="19">
        <v>21.25</v>
      </c>
      <c r="F48" s="18">
        <v>174000000</v>
      </c>
      <c r="G48" s="33">
        <v>0.51230372999999996</v>
      </c>
      <c r="H48" s="33">
        <v>1.2471221600000001E-5</v>
      </c>
      <c r="I48" s="56">
        <f t="shared" si="0"/>
        <v>4.2024437299999997</v>
      </c>
      <c r="J48" s="24">
        <f t="shared" si="1"/>
        <v>0.27170548218143542</v>
      </c>
      <c r="K48" s="24">
        <f t="shared" si="2"/>
        <v>0.12190614863985341</v>
      </c>
      <c r="L48" s="24">
        <f t="shared" si="3"/>
        <v>0.23795678520602109</v>
      </c>
      <c r="M48" s="24">
        <f t="shared" si="4"/>
        <v>8.2908189231126236E-2</v>
      </c>
      <c r="N48" s="24">
        <f t="shared" si="5"/>
        <v>0.17178100324022663</v>
      </c>
      <c r="O48" s="24">
        <f t="shared" si="6"/>
        <v>5.748512425650016E-2</v>
      </c>
      <c r="P48" s="24">
        <f t="shared" si="7"/>
        <v>5.6257267244837088E-2</v>
      </c>
      <c r="Q48" s="24">
        <f t="shared" si="8"/>
        <v>144.23977024453467</v>
      </c>
      <c r="S48" s="33">
        <f t="shared" si="9"/>
        <v>0.1390612630104735</v>
      </c>
      <c r="T48" s="33">
        <f t="shared" si="10"/>
        <v>0.51214539377208412</v>
      </c>
      <c r="U48" s="57">
        <f t="shared" si="11"/>
        <v>-6.3646294598462827</v>
      </c>
      <c r="V48" s="57">
        <f t="shared" si="12"/>
        <v>-5.102178534611701</v>
      </c>
      <c r="W48" s="57">
        <f t="shared" si="13"/>
        <v>0.24327540291589778</v>
      </c>
      <c r="X48" s="18"/>
      <c r="Y48" s="33">
        <f t="shared" si="14"/>
        <v>0.13904791916001114</v>
      </c>
      <c r="Z48" s="33">
        <f t="shared" si="15"/>
        <v>0.51214540896549521</v>
      </c>
      <c r="AA48" s="57">
        <f t="shared" si="16"/>
        <v>-5.101882023906823</v>
      </c>
      <c r="AB48" s="57"/>
      <c r="AC48" s="24">
        <v>164000000</v>
      </c>
      <c r="AD48" s="56">
        <f t="shared" si="17"/>
        <v>0.13904791916001114</v>
      </c>
      <c r="AE48" s="58">
        <f t="shared" si="18"/>
        <v>0.51215451275590684</v>
      </c>
      <c r="AF48" s="57">
        <f t="shared" si="19"/>
        <v>-5.1745224456201111</v>
      </c>
      <c r="AG48" s="57">
        <f t="shared" si="20"/>
        <v>0.31561931392430786</v>
      </c>
      <c r="AK48" s="18"/>
      <c r="AL48" s="57"/>
      <c r="AM48" s="57"/>
    </row>
    <row r="49" spans="1:40" s="24" customFormat="1" x14ac:dyDescent="0.2">
      <c r="B49" s="17" t="s">
        <v>116</v>
      </c>
      <c r="C49" s="18">
        <v>47</v>
      </c>
      <c r="D49" s="19">
        <v>3.25</v>
      </c>
      <c r="E49" s="19">
        <v>13.61</v>
      </c>
      <c r="F49" s="18">
        <v>174000000</v>
      </c>
      <c r="G49" s="33">
        <v>0.51232796000000003</v>
      </c>
      <c r="H49" s="33">
        <v>1.14901484E-5</v>
      </c>
      <c r="I49" s="56">
        <f t="shared" si="0"/>
        <v>4.2024679599999999</v>
      </c>
      <c r="J49" s="24">
        <f t="shared" si="1"/>
        <v>0.27170391562009671</v>
      </c>
      <c r="K49" s="24">
        <f t="shared" si="2"/>
        <v>0.12191121143015211</v>
      </c>
      <c r="L49" s="24">
        <f t="shared" si="3"/>
        <v>0.2379554132281832</v>
      </c>
      <c r="M49" s="24">
        <f t="shared" si="4"/>
        <v>8.2907711210723892E-2</v>
      </c>
      <c r="N49" s="24">
        <f t="shared" si="5"/>
        <v>0.17178001280942545</v>
      </c>
      <c r="O49" s="24">
        <f t="shared" si="6"/>
        <v>5.7484792816838035E-2</v>
      </c>
      <c r="P49" s="24">
        <f t="shared" si="7"/>
        <v>5.6256942884580614E-2</v>
      </c>
      <c r="Q49" s="24">
        <f t="shared" si="8"/>
        <v>144.23976257643653</v>
      </c>
      <c r="S49" s="33">
        <f t="shared" si="9"/>
        <v>0.14430585803680132</v>
      </c>
      <c r="T49" s="33">
        <f t="shared" si="10"/>
        <v>0.51216365223568761</v>
      </c>
      <c r="U49" s="57">
        <f t="shared" si="11"/>
        <v>-5.8919688664338388</v>
      </c>
      <c r="V49" s="57">
        <f t="shared" si="12"/>
        <v>-4.7458510535625109</v>
      </c>
      <c r="W49" s="57">
        <f t="shared" si="13"/>
        <v>0.22413766439475807</v>
      </c>
      <c r="X49" s="18"/>
      <c r="Y49" s="33">
        <f t="shared" si="14"/>
        <v>0.14429118666486762</v>
      </c>
      <c r="Z49" s="33">
        <f t="shared" si="15"/>
        <v>0.51216366894062504</v>
      </c>
      <c r="AA49" s="57">
        <f t="shared" si="16"/>
        <v>-4.745525044298482</v>
      </c>
      <c r="AB49" s="57"/>
      <c r="AC49" s="24">
        <v>164000000</v>
      </c>
      <c r="AD49" s="56">
        <f t="shared" si="17"/>
        <v>0.14429118666486762</v>
      </c>
      <c r="AE49" s="58">
        <f t="shared" si="18"/>
        <v>0.51217311601994531</v>
      </c>
      <c r="AF49" s="57">
        <f t="shared" si="19"/>
        <v>-4.8114750199967915</v>
      </c>
      <c r="AG49" s="57">
        <f t="shared" si="20"/>
        <v>0.28976163082903866</v>
      </c>
      <c r="AK49" s="18"/>
      <c r="AL49" s="57"/>
      <c r="AM49" s="57"/>
    </row>
    <row r="50" spans="1:40" s="24" customFormat="1" x14ac:dyDescent="0.2">
      <c r="B50" s="17" t="s">
        <v>117</v>
      </c>
      <c r="C50" s="18">
        <v>63</v>
      </c>
      <c r="D50" s="19">
        <v>6.8</v>
      </c>
      <c r="E50" s="19">
        <v>29.58</v>
      </c>
      <c r="F50" s="18">
        <v>174000000</v>
      </c>
      <c r="G50" s="33">
        <v>0.51230481000000005</v>
      </c>
      <c r="H50" s="33">
        <v>1.0547772400000001E-5</v>
      </c>
      <c r="I50" s="56">
        <f t="shared" si="0"/>
        <v>4.2024448100000003</v>
      </c>
      <c r="J50" s="24">
        <f t="shared" si="1"/>
        <v>0.27170541235495721</v>
      </c>
      <c r="K50" s="24">
        <f t="shared" si="2"/>
        <v>0.1219063743040566</v>
      </c>
      <c r="L50" s="24">
        <f t="shared" si="3"/>
        <v>0.23795672405273061</v>
      </c>
      <c r="M50" s="24">
        <f t="shared" si="4"/>
        <v>8.2908167924280241E-2</v>
      </c>
      <c r="N50" s="24">
        <f t="shared" si="5"/>
        <v>0.17178095909366622</v>
      </c>
      <c r="O50" s="24">
        <f t="shared" si="6"/>
        <v>5.7485109483210554E-2</v>
      </c>
      <c r="P50" s="24">
        <f t="shared" si="7"/>
        <v>5.6257252787098463E-2</v>
      </c>
      <c r="Q50" s="24">
        <f t="shared" si="8"/>
        <v>144.23976990274383</v>
      </c>
      <c r="S50" s="33">
        <f t="shared" si="9"/>
        <v>0.13892074331377058</v>
      </c>
      <c r="T50" s="33">
        <f t="shared" si="10"/>
        <v>0.51214663376889591</v>
      </c>
      <c r="U50" s="57">
        <f t="shared" si="11"/>
        <v>-6.3435616331464217</v>
      </c>
      <c r="V50" s="57">
        <f t="shared" si="12"/>
        <v>-5.0779790756616539</v>
      </c>
      <c r="W50" s="57">
        <f t="shared" si="13"/>
        <v>0.205754789929736</v>
      </c>
      <c r="X50" s="18"/>
      <c r="Y50" s="33">
        <f t="shared" si="14"/>
        <v>0.13890737757799107</v>
      </c>
      <c r="Z50" s="33">
        <f t="shared" si="15"/>
        <v>0.51214664898722595</v>
      </c>
      <c r="AA50" s="57">
        <f t="shared" si="16"/>
        <v>-5.0776820786457844</v>
      </c>
      <c r="AB50" s="57"/>
      <c r="AC50" s="24">
        <v>164000000</v>
      </c>
      <c r="AD50" s="56">
        <f t="shared" si="17"/>
        <v>0.13890737757799107</v>
      </c>
      <c r="AE50" s="58">
        <f t="shared" si="18"/>
        <v>0.51215574357605353</v>
      </c>
      <c r="AF50" s="57">
        <f t="shared" si="19"/>
        <v>-5.1505026776510476</v>
      </c>
      <c r="AG50" s="57">
        <f t="shared" si="20"/>
        <v>0.27827839191912979</v>
      </c>
      <c r="AK50" s="18"/>
      <c r="AL50" s="57"/>
      <c r="AM50" s="57"/>
    </row>
    <row r="51" spans="1:40" s="24" customFormat="1" x14ac:dyDescent="0.2">
      <c r="B51" s="17" t="s">
        <v>118</v>
      </c>
      <c r="C51" s="18">
        <v>44</v>
      </c>
      <c r="D51" s="19">
        <v>5.32</v>
      </c>
      <c r="E51" s="19">
        <v>22.97</v>
      </c>
      <c r="F51" s="18">
        <v>174000000</v>
      </c>
      <c r="G51" s="33">
        <v>0.51230613999999997</v>
      </c>
      <c r="H51" s="33">
        <v>1.19016186E-5</v>
      </c>
      <c r="I51" s="56">
        <f t="shared" si="0"/>
        <v>4.2024461400000002</v>
      </c>
      <c r="J51" s="24">
        <f t="shared" si="1"/>
        <v>0.27170532636499178</v>
      </c>
      <c r="K51" s="24">
        <f t="shared" si="2"/>
        <v>0.12190665220518447</v>
      </c>
      <c r="L51" s="24">
        <f t="shared" si="3"/>
        <v>0.2379566487436291</v>
      </c>
      <c r="M51" s="24">
        <f t="shared" si="4"/>
        <v>8.2908141685309009E-2</v>
      </c>
      <c r="N51" s="24">
        <f t="shared" si="5"/>
        <v>0.17178090472802585</v>
      </c>
      <c r="O51" s="24">
        <f t="shared" si="6"/>
        <v>5.7485091290188431E-2</v>
      </c>
      <c r="P51" s="24">
        <f t="shared" si="7"/>
        <v>5.6257234982671302E-2</v>
      </c>
      <c r="Q51" s="24">
        <f t="shared" si="8"/>
        <v>144.239769481835</v>
      </c>
      <c r="S51" s="33">
        <f t="shared" si="9"/>
        <v>0.13996102959714524</v>
      </c>
      <c r="T51" s="33">
        <f t="shared" si="10"/>
        <v>0.51214677929090036</v>
      </c>
      <c r="U51" s="57">
        <f t="shared" si="11"/>
        <v>-6.3176169947143368</v>
      </c>
      <c r="V51" s="57">
        <f t="shared" si="12"/>
        <v>-5.0751391056402806</v>
      </c>
      <c r="W51" s="57">
        <f t="shared" si="13"/>
        <v>0.23216418993519794</v>
      </c>
      <c r="X51" s="18"/>
      <c r="Y51" s="33">
        <f t="shared" si="14"/>
        <v>0.13994751989159207</v>
      </c>
      <c r="Z51" s="33">
        <f t="shared" si="15"/>
        <v>0.51214679467315549</v>
      </c>
      <c r="AA51" s="57">
        <f t="shared" si="16"/>
        <v>-5.074838909503443</v>
      </c>
      <c r="AB51" s="57"/>
      <c r="AC51" s="24">
        <v>164000000</v>
      </c>
      <c r="AD51" s="56">
        <f t="shared" si="17"/>
        <v>0.13994751989159207</v>
      </c>
      <c r="AE51" s="58">
        <f t="shared" si="18"/>
        <v>0.51215595736251751</v>
      </c>
      <c r="AF51" s="57">
        <f t="shared" si="19"/>
        <v>-5.146330580474423</v>
      </c>
      <c r="AG51" s="57">
        <f t="shared" si="20"/>
        <v>0.30335566476934039</v>
      </c>
      <c r="AK51" s="18"/>
      <c r="AL51" s="57"/>
      <c r="AM51" s="57"/>
    </row>
    <row r="52" spans="1:40" s="4" customFormat="1" x14ac:dyDescent="0.2">
      <c r="F52" s="8"/>
      <c r="J52" s="24"/>
      <c r="AK52" s="18"/>
      <c r="AL52" s="57"/>
      <c r="AM52" s="57"/>
      <c r="AN52" s="24"/>
    </row>
    <row r="53" spans="1:40" s="4" customFormat="1" x14ac:dyDescent="0.2">
      <c r="F53" s="8"/>
    </row>
    <row r="54" spans="1:40" s="26" customFormat="1" x14ac:dyDescent="0.2">
      <c r="A54" s="3" t="s">
        <v>119</v>
      </c>
      <c r="AK54" s="4"/>
      <c r="AL54" s="4"/>
      <c r="AM54" s="4"/>
      <c r="AN54" s="4"/>
    </row>
    <row r="55" spans="1:40" s="26" customFormat="1" x14ac:dyDescent="0.2">
      <c r="A55" s="3"/>
    </row>
    <row r="56" spans="1:40" s="26" customFormat="1" x14ac:dyDescent="0.2">
      <c r="A56" s="59" t="s">
        <v>165</v>
      </c>
      <c r="B56" s="16">
        <v>0.51207670000000005</v>
      </c>
    </row>
    <row r="57" spans="1:40" s="26" customFormat="1" x14ac:dyDescent="0.2">
      <c r="A57" s="59" t="s">
        <v>120</v>
      </c>
      <c r="B57" s="20">
        <f>B38-B56</f>
        <v>2.7299999999952362E-5</v>
      </c>
      <c r="C57" s="26" t="s">
        <v>166</v>
      </c>
    </row>
    <row r="58" spans="1:40" s="26" customFormat="1" x14ac:dyDescent="0.2">
      <c r="B58" s="17"/>
      <c r="C58" s="18"/>
      <c r="D58" s="18"/>
      <c r="E58" s="24"/>
      <c r="F58" s="24"/>
      <c r="G58" s="60"/>
      <c r="H58" s="60"/>
      <c r="I58" s="61"/>
      <c r="J58" s="33"/>
      <c r="K58" s="33"/>
      <c r="L58" s="33"/>
      <c r="M58" s="62"/>
      <c r="N58" s="19"/>
      <c r="O58" s="63"/>
      <c r="P58" s="19"/>
      <c r="Q58" s="19"/>
      <c r="R58" s="19"/>
      <c r="S58" s="114" t="s">
        <v>88</v>
      </c>
      <c r="T58" s="114"/>
      <c r="U58" s="114"/>
      <c r="V58" s="114"/>
      <c r="W58" s="114"/>
      <c r="Y58" s="114" t="s">
        <v>89</v>
      </c>
      <c r="Z58" s="114"/>
      <c r="AA58" s="114"/>
      <c r="AC58" s="4" t="s">
        <v>90</v>
      </c>
    </row>
    <row r="59" spans="1:40" s="5" customFormat="1" ht="20" x14ac:dyDescent="0.25">
      <c r="B59" s="5" t="s">
        <v>1</v>
      </c>
      <c r="C59" s="5" t="s">
        <v>150</v>
      </c>
      <c r="D59" s="5" t="s">
        <v>151</v>
      </c>
      <c r="E59" s="16" t="s">
        <v>94</v>
      </c>
      <c r="F59" s="5" t="s">
        <v>152</v>
      </c>
      <c r="G59" s="5" t="s">
        <v>6</v>
      </c>
      <c r="H59" s="5" t="s">
        <v>167</v>
      </c>
      <c r="I59" s="5" t="s">
        <v>153</v>
      </c>
      <c r="J59" s="5" t="s">
        <v>154</v>
      </c>
      <c r="K59" s="5" t="s">
        <v>155</v>
      </c>
      <c r="L59" s="5" t="s">
        <v>156</v>
      </c>
      <c r="M59" s="5" t="s">
        <v>157</v>
      </c>
      <c r="N59" s="5" t="s">
        <v>158</v>
      </c>
      <c r="O59" s="5" t="s">
        <v>159</v>
      </c>
      <c r="P59" s="5" t="s">
        <v>160</v>
      </c>
      <c r="Q59" s="5" t="s">
        <v>142</v>
      </c>
      <c r="S59" s="5" t="s">
        <v>161</v>
      </c>
      <c r="T59" s="5" t="s">
        <v>162</v>
      </c>
      <c r="U59" s="64" t="s">
        <v>241</v>
      </c>
      <c r="V59" s="65" t="s">
        <v>242</v>
      </c>
      <c r="W59" s="65" t="s">
        <v>240</v>
      </c>
      <c r="Y59" s="5" t="s">
        <v>161</v>
      </c>
      <c r="Z59" s="5" t="s">
        <v>162</v>
      </c>
      <c r="AA59" s="65" t="s">
        <v>242</v>
      </c>
      <c r="AB59" s="65"/>
      <c r="AC59" s="5" t="s">
        <v>104</v>
      </c>
      <c r="AD59" s="5" t="s">
        <v>161</v>
      </c>
      <c r="AE59" s="5" t="s">
        <v>163</v>
      </c>
      <c r="AF59" s="65" t="s">
        <v>242</v>
      </c>
      <c r="AG59" s="5" t="s">
        <v>164</v>
      </c>
    </row>
    <row r="60" spans="1:40" s="24" customFormat="1" x14ac:dyDescent="0.2">
      <c r="A60" s="24" t="s">
        <v>7</v>
      </c>
      <c r="C60" s="24">
        <v>1</v>
      </c>
      <c r="D60" s="24">
        <v>1</v>
      </c>
      <c r="E60" s="18"/>
      <c r="F60" s="24">
        <v>1</v>
      </c>
      <c r="G60" s="24">
        <v>1</v>
      </c>
      <c r="U60" s="66"/>
      <c r="V60" s="57"/>
      <c r="W60" s="57"/>
      <c r="AA60" s="57"/>
      <c r="AB60" s="57"/>
      <c r="AF60" s="57"/>
    </row>
    <row r="61" spans="1:40" s="24" customFormat="1" x14ac:dyDescent="0.2">
      <c r="B61" s="18">
        <v>65</v>
      </c>
      <c r="C61" s="19">
        <v>2.91</v>
      </c>
      <c r="D61" s="19">
        <v>12.68</v>
      </c>
      <c r="E61" s="18">
        <v>174000000</v>
      </c>
      <c r="F61" s="61">
        <v>0.51232</v>
      </c>
      <c r="G61" s="33">
        <v>8.6000000000000007E-6</v>
      </c>
      <c r="H61" s="58">
        <f t="shared" ref="H61:H66" si="21">F61+$B$57</f>
        <v>0.51234729999999995</v>
      </c>
      <c r="I61" s="56">
        <f t="shared" ref="I61:I66" si="22">H61+$B$14+$B$15+$B$16+$B$17+$B$18+$B$19</f>
        <v>4.2024872999999996</v>
      </c>
      <c r="J61" s="24">
        <f t="shared" ref="J61:J66" si="23">($B$14/I61)</f>
        <v>0.2717026652287563</v>
      </c>
      <c r="K61" s="24">
        <f>H61/I61</f>
        <v>0.12191525242681875</v>
      </c>
      <c r="L61" s="24">
        <f t="shared" ref="L61:L66" si="24">$B$15/I61</f>
        <v>0.23795431814868306</v>
      </c>
      <c r="M61" s="24">
        <f t="shared" ref="M61:M66" si="25">$B$16/I61</f>
        <v>8.2907329666409707E-2</v>
      </c>
      <c r="N61" s="24">
        <f t="shared" ref="N61:N66" si="26">$B$17/I61</f>
        <v>0.1717792222715343</v>
      </c>
      <c r="O61" s="24">
        <f t="shared" ref="O61:O66" si="27">$B$18/I61</f>
        <v>5.7484528269722557E-2</v>
      </c>
      <c r="P61" s="24">
        <f t="shared" ref="P61:P66" si="28">$B$19/I61</f>
        <v>5.6256683988075352E-2</v>
      </c>
      <c r="Q61" s="24">
        <f t="shared" ref="Q61:Q66" si="29">(J61*$B$20)+(K61*$B$21)+(L61*$B$22)+(M61*$B$23)+(N61*$B$24)+(O61*$B$25)+(P61*$B$26)</f>
        <v>144.23975645594621</v>
      </c>
      <c r="S61" s="24">
        <f t="shared" ref="S61:S66" si="30">(C61/D61)*((Q61*$B$30)/($B$29*L61))</f>
        <v>0.13868658086676119</v>
      </c>
      <c r="T61" s="58">
        <f t="shared" ref="T61:T66" si="31">H61-((S61*((EXP(E61*$B$11))-1)))</f>
        <v>0.51218939038806621</v>
      </c>
      <c r="U61" s="57">
        <f t="shared" ref="U61:U66" si="32">((H61/$B$34)-1)*10000</f>
        <v>-5.5146987105725298</v>
      </c>
      <c r="V61" s="57">
        <f t="shared" ref="V61:V66" si="33">((T61/($B$34-($B$33*(EXP(($B$11)*(E61))-1))))-1)*10000</f>
        <v>-4.2435518895633795</v>
      </c>
      <c r="W61" s="57">
        <f t="shared" ref="W61:W66" si="34">((10^4)/0.512638)*G61</f>
        <v>0.16775970567925125</v>
      </c>
      <c r="Y61" s="56">
        <f t="shared" ref="Y61:Y66" si="35">(C61/D61)*($B$30/$B$31)*($B$28/$B$29)</f>
        <v>0.13867184850717665</v>
      </c>
      <c r="Z61" s="58">
        <f t="shared" ref="Z61:Z66" si="36">H61-((Y61*((EXP(E61*$B$11))-1)))</f>
        <v>0.51218940716244465</v>
      </c>
      <c r="AA61" s="57">
        <f t="shared" ref="AA61:AA66" si="37">((Z61/($B$34-($B$33*(EXP(($B$11)*(E61))-1))))-1)*10000</f>
        <v>-4.2432245251067258</v>
      </c>
      <c r="AB61" s="57"/>
      <c r="AC61" s="24">
        <v>164000000</v>
      </c>
      <c r="AD61" s="56">
        <f t="shared" ref="AD61:AD66" si="38">Y61</f>
        <v>0.13867184850717665</v>
      </c>
      <c r="AE61" s="58">
        <f t="shared" ref="AE61:AE66" si="39">H61-((AD61*((EXP(AC61*$B$11))-1)))</f>
        <v>0.51219848633063658</v>
      </c>
      <c r="AF61" s="57">
        <f t="shared" ref="AF61:AF66" si="40">((AE61/($B$34-($B$33*(EXP(($B$11)*(AC61))-1))))-1)*10000</f>
        <v>-4.3163669591383957</v>
      </c>
      <c r="AG61" s="57">
        <f t="shared" ref="AG61:AG66" si="41">V61-AF61+W61</f>
        <v>0.24057477525426751</v>
      </c>
    </row>
    <row r="62" spans="1:40" s="24" customFormat="1" x14ac:dyDescent="0.2">
      <c r="B62" s="18">
        <v>48</v>
      </c>
      <c r="C62" s="19">
        <v>2.77</v>
      </c>
      <c r="D62" s="19">
        <v>11.87</v>
      </c>
      <c r="E62" s="18">
        <v>174000000</v>
      </c>
      <c r="F62" s="61">
        <v>0.51229000000000002</v>
      </c>
      <c r="G62" s="33">
        <v>9.3999999999999998E-6</v>
      </c>
      <c r="H62" s="58">
        <f t="shared" si="21"/>
        <v>0.51231729999999998</v>
      </c>
      <c r="I62" s="56">
        <f t="shared" si="22"/>
        <v>4.2024572999999998</v>
      </c>
      <c r="J62" s="24">
        <f t="shared" si="23"/>
        <v>0.27170460482727571</v>
      </c>
      <c r="K62" s="24">
        <f t="shared" ref="K62:K66" si="42">H62/I62</f>
        <v>0.12190898406034964</v>
      </c>
      <c r="L62" s="24">
        <f t="shared" si="24"/>
        <v>0.23795601682853507</v>
      </c>
      <c r="M62" s="24">
        <f t="shared" si="25"/>
        <v>8.2907921515347691E-2</v>
      </c>
      <c r="N62" s="24">
        <f t="shared" si="26"/>
        <v>0.17178044854851945</v>
      </c>
      <c r="O62" s="24">
        <f t="shared" si="27"/>
        <v>5.7484938633403843E-2</v>
      </c>
      <c r="P62" s="24">
        <f t="shared" si="28"/>
        <v>5.6257085586568598E-2</v>
      </c>
      <c r="Q62" s="24">
        <f t="shared" si="29"/>
        <v>144.23976595000903</v>
      </c>
      <c r="S62" s="24">
        <f t="shared" si="30"/>
        <v>0.1410219398253286</v>
      </c>
      <c r="T62" s="58">
        <f t="shared" si="31"/>
        <v>0.51215673133032202</v>
      </c>
      <c r="U62" s="57">
        <f t="shared" si="32"/>
        <v>-6.0999161188390882</v>
      </c>
      <c r="V62" s="57">
        <f t="shared" si="33"/>
        <v>-4.8809176631658957</v>
      </c>
      <c r="W62" s="57">
        <f t="shared" si="34"/>
        <v>0.18336525969592576</v>
      </c>
      <c r="Y62" s="56">
        <f t="shared" si="35"/>
        <v>0.14100795670817215</v>
      </c>
      <c r="Z62" s="58">
        <f t="shared" si="36"/>
        <v>0.5121567472516072</v>
      </c>
      <c r="AA62" s="57">
        <f t="shared" si="37"/>
        <v>-4.880606947458288</v>
      </c>
      <c r="AB62" s="57"/>
      <c r="AC62" s="24">
        <v>164000000</v>
      </c>
      <c r="AD62" s="56">
        <f t="shared" si="38"/>
        <v>0.14100795670817215</v>
      </c>
      <c r="AE62" s="58">
        <f t="shared" si="39"/>
        <v>0.51216597937023212</v>
      </c>
      <c r="AF62" s="57">
        <f t="shared" si="40"/>
        <v>-4.9507485528876849</v>
      </c>
      <c r="AG62" s="57">
        <f t="shared" si="41"/>
        <v>0.25319614941771496</v>
      </c>
    </row>
    <row r="63" spans="1:40" s="24" customFormat="1" x14ac:dyDescent="0.2">
      <c r="B63" s="18">
        <v>50</v>
      </c>
      <c r="C63" s="19">
        <v>4.4800000000000004</v>
      </c>
      <c r="D63" s="19">
        <v>20.75</v>
      </c>
      <c r="E63" s="18">
        <v>174000000</v>
      </c>
      <c r="F63" s="61">
        <v>0.51227</v>
      </c>
      <c r="G63" s="33">
        <v>1.0499999999999999E-5</v>
      </c>
      <c r="H63" s="58">
        <f t="shared" si="21"/>
        <v>0.51229729999999996</v>
      </c>
      <c r="I63" s="56">
        <f t="shared" si="22"/>
        <v>4.2024372999999997</v>
      </c>
      <c r="J63" s="24">
        <f t="shared" si="23"/>
        <v>0.27170589790833999</v>
      </c>
      <c r="K63" s="24">
        <f t="shared" si="42"/>
        <v>0.12190480509965014</v>
      </c>
      <c r="L63" s="24">
        <f t="shared" si="24"/>
        <v>0.23795714929524353</v>
      </c>
      <c r="M63" s="24">
        <f t="shared" si="25"/>
        <v>8.2908316086000855E-2</v>
      </c>
      <c r="N63" s="24">
        <f t="shared" si="26"/>
        <v>0.17178126607623628</v>
      </c>
      <c r="O63" s="24">
        <f t="shared" si="27"/>
        <v>5.7485212212446332E-2</v>
      </c>
      <c r="P63" s="24">
        <f t="shared" si="28"/>
        <v>5.6257353322082877E-2</v>
      </c>
      <c r="Q63" s="24">
        <f t="shared" si="29"/>
        <v>144.23977227945957</v>
      </c>
      <c r="S63" s="24">
        <f t="shared" si="30"/>
        <v>0.13047145311983338</v>
      </c>
      <c r="T63" s="58">
        <f t="shared" si="31"/>
        <v>0.51214874419595735</v>
      </c>
      <c r="U63" s="57">
        <f t="shared" si="32"/>
        <v>-6.4900610576845708</v>
      </c>
      <c r="V63" s="57">
        <f t="shared" si="33"/>
        <v>-5.0367925237659872</v>
      </c>
      <c r="W63" s="57">
        <f t="shared" si="34"/>
        <v>0.20482289646885324</v>
      </c>
      <c r="Y63" s="56">
        <f t="shared" si="35"/>
        <v>0.1304591312886694</v>
      </c>
      <c r="Z63" s="58">
        <f t="shared" si="36"/>
        <v>0.5121487582256895</v>
      </c>
      <c r="AA63" s="57">
        <f t="shared" si="37"/>
        <v>-5.0365187231204978</v>
      </c>
      <c r="AB63" s="57"/>
      <c r="AC63" s="24">
        <v>164000000</v>
      </c>
      <c r="AD63" s="56">
        <f t="shared" si="38"/>
        <v>0.1304591312886694</v>
      </c>
      <c r="AE63" s="58">
        <f t="shared" si="39"/>
        <v>0.51215729968819901</v>
      </c>
      <c r="AF63" s="57">
        <f t="shared" si="40"/>
        <v>-5.1201347536555808</v>
      </c>
      <c r="AG63" s="57">
        <f t="shared" si="41"/>
        <v>0.28816512635844682</v>
      </c>
      <c r="AK63" s="18"/>
      <c r="AL63" s="57"/>
      <c r="AM63" s="57"/>
    </row>
    <row r="64" spans="1:40" s="24" customFormat="1" x14ac:dyDescent="0.2">
      <c r="B64" s="18">
        <v>54</v>
      </c>
      <c r="C64" s="19">
        <v>8.5500000000000007</v>
      </c>
      <c r="D64" s="19">
        <v>35.229999999999997</v>
      </c>
      <c r="E64" s="18">
        <v>174000000</v>
      </c>
      <c r="F64" s="61">
        <v>0.51226000000000005</v>
      </c>
      <c r="G64" s="33">
        <v>7.1999999999999997E-6</v>
      </c>
      <c r="H64" s="58">
        <f t="shared" si="21"/>
        <v>0.5122873</v>
      </c>
      <c r="I64" s="56">
        <f t="shared" si="22"/>
        <v>4.2024273000000001</v>
      </c>
      <c r="J64" s="24">
        <f t="shared" si="23"/>
        <v>0.27170654445348763</v>
      </c>
      <c r="K64" s="24">
        <f t="shared" si="42"/>
        <v>0.12190271560438416</v>
      </c>
      <c r="L64" s="24">
        <f t="shared" si="24"/>
        <v>0.23795771553263992</v>
      </c>
      <c r="M64" s="24">
        <f t="shared" si="25"/>
        <v>8.290851337273579E-2</v>
      </c>
      <c r="N64" s="24">
        <f t="shared" si="26"/>
        <v>0.17178167484301274</v>
      </c>
      <c r="O64" s="24">
        <f t="shared" si="27"/>
        <v>5.7485349002944081E-2</v>
      </c>
      <c r="P64" s="24">
        <f t="shared" si="28"/>
        <v>5.6257487190795659E-2</v>
      </c>
      <c r="Q64" s="24">
        <f t="shared" si="29"/>
        <v>144.23977544420742</v>
      </c>
      <c r="S64" s="24">
        <f t="shared" si="30"/>
        <v>0.14665876855103174</v>
      </c>
      <c r="T64" s="58">
        <f t="shared" si="31"/>
        <v>0.51212031319360651</v>
      </c>
      <c r="U64" s="57">
        <f t="shared" si="32"/>
        <v>-6.6851335271056467</v>
      </c>
      <c r="V64" s="57">
        <f t="shared" si="33"/>
        <v>-5.5916446554338251</v>
      </c>
      <c r="W64" s="57">
        <f t="shared" si="34"/>
        <v>0.14044998615007079</v>
      </c>
      <c r="Y64" s="56">
        <f t="shared" si="35"/>
        <v>0.14664526371187719</v>
      </c>
      <c r="Z64" s="58">
        <f t="shared" si="36"/>
        <v>0.51212032857032075</v>
      </c>
      <c r="AA64" s="57">
        <f t="shared" si="37"/>
        <v>-5.59134456743271</v>
      </c>
      <c r="AB64" s="57"/>
      <c r="AC64" s="24">
        <v>164000000</v>
      </c>
      <c r="AD64" s="56">
        <f t="shared" si="38"/>
        <v>0.14664526371187719</v>
      </c>
      <c r="AE64" s="58">
        <f t="shared" si="39"/>
        <v>0.51212992977653615</v>
      </c>
      <c r="AF64" s="57">
        <f t="shared" si="40"/>
        <v>-5.6542655356617288</v>
      </c>
      <c r="AG64" s="57">
        <f t="shared" si="41"/>
        <v>0.20307086637797458</v>
      </c>
      <c r="AK64" s="18"/>
      <c r="AL64" s="57"/>
      <c r="AM64" s="57"/>
    </row>
    <row r="65" spans="1:62" s="24" customFormat="1" x14ac:dyDescent="0.2">
      <c r="B65" s="18">
        <v>38</v>
      </c>
      <c r="C65" s="19">
        <v>8.3800000000000008</v>
      </c>
      <c r="D65" s="19">
        <v>38.31</v>
      </c>
      <c r="E65" s="18">
        <v>174000000</v>
      </c>
      <c r="F65" s="61">
        <v>0.51227999999999996</v>
      </c>
      <c r="G65" s="33">
        <v>9.5999999999999996E-6</v>
      </c>
      <c r="H65" s="58">
        <f t="shared" si="21"/>
        <v>0.51230729999999991</v>
      </c>
      <c r="I65" s="56">
        <f t="shared" si="22"/>
        <v>4.2024473000000002</v>
      </c>
      <c r="J65" s="24">
        <f t="shared" si="23"/>
        <v>0.27170525136626933</v>
      </c>
      <c r="K65" s="24">
        <f t="shared" si="42"/>
        <v>0.12190689458497192</v>
      </c>
      <c r="L65" s="24">
        <f t="shared" si="24"/>
        <v>0.23795658306054188</v>
      </c>
      <c r="M65" s="24">
        <f t="shared" si="25"/>
        <v>8.2908118800204808E-2</v>
      </c>
      <c r="N65" s="24">
        <f t="shared" si="26"/>
        <v>0.17178085731140519</v>
      </c>
      <c r="O65" s="24">
        <f t="shared" si="27"/>
        <v>5.7485075422599584E-2</v>
      </c>
      <c r="P65" s="24">
        <f t="shared" si="28"/>
        <v>5.625721945400719E-2</v>
      </c>
      <c r="Q65" s="24">
        <f t="shared" si="29"/>
        <v>144.23976911472676</v>
      </c>
      <c r="S65" s="24">
        <f t="shared" si="30"/>
        <v>0.13218691800779683</v>
      </c>
      <c r="T65" s="58">
        <f t="shared" si="31"/>
        <v>0.51215679095438882</v>
      </c>
      <c r="U65" s="57">
        <f t="shared" si="32"/>
        <v>-6.2949885882623846</v>
      </c>
      <c r="V65" s="57">
        <f t="shared" si="33"/>
        <v>-4.87975405520924</v>
      </c>
      <c r="W65" s="57">
        <f t="shared" si="34"/>
        <v>0.18726664820009439</v>
      </c>
      <c r="Y65" s="56">
        <f t="shared" si="35"/>
        <v>0.13217412254895611</v>
      </c>
      <c r="Z65" s="58">
        <f t="shared" si="36"/>
        <v>0.51215680552339704</v>
      </c>
      <c r="AA65" s="57">
        <f t="shared" si="37"/>
        <v>-4.8794697301901557</v>
      </c>
      <c r="AB65" s="57"/>
      <c r="AC65" s="24">
        <v>164000000</v>
      </c>
      <c r="AD65" s="56">
        <f t="shared" si="38"/>
        <v>0.13217412254895611</v>
      </c>
      <c r="AE65" s="58">
        <f t="shared" si="39"/>
        <v>0.51216545927036994</v>
      </c>
      <c r="AF65" s="57">
        <f t="shared" si="40"/>
        <v>-4.9608984338789242</v>
      </c>
      <c r="AG65" s="57">
        <f t="shared" si="41"/>
        <v>0.26841102686977858</v>
      </c>
      <c r="AK65" s="18"/>
      <c r="AL65" s="57"/>
      <c r="AM65" s="57"/>
    </row>
    <row r="66" spans="1:62" s="24" customFormat="1" x14ac:dyDescent="0.2">
      <c r="B66" s="18">
        <v>14</v>
      </c>
      <c r="C66" s="19">
        <v>8.56</v>
      </c>
      <c r="D66" s="19">
        <v>38.96</v>
      </c>
      <c r="E66" s="18">
        <v>174000000</v>
      </c>
      <c r="F66" s="61">
        <v>0.51224999999999998</v>
      </c>
      <c r="G66" s="33">
        <v>1.2E-5</v>
      </c>
      <c r="H66" s="58">
        <f t="shared" si="21"/>
        <v>0.51227729999999994</v>
      </c>
      <c r="I66" s="56">
        <f t="shared" si="22"/>
        <v>4.2024172999999996</v>
      </c>
      <c r="J66" s="24">
        <f t="shared" si="23"/>
        <v>0.27170719100171231</v>
      </c>
      <c r="K66" s="24">
        <f t="shared" si="42"/>
        <v>0.12190062609917392</v>
      </c>
      <c r="L66" s="24">
        <f t="shared" si="24"/>
        <v>0.23795828177273115</v>
      </c>
      <c r="M66" s="24">
        <f t="shared" si="25"/>
        <v>8.2908710660409668E-2</v>
      </c>
      <c r="N66" s="24">
        <f t="shared" si="26"/>
        <v>0.17178208361173461</v>
      </c>
      <c r="O66" s="24">
        <f t="shared" si="27"/>
        <v>5.7485485794092843E-2</v>
      </c>
      <c r="P66" s="24">
        <f t="shared" si="28"/>
        <v>5.6257621060145556E-2</v>
      </c>
      <c r="Q66" s="24">
        <f t="shared" si="29"/>
        <v>144.23977860897037</v>
      </c>
      <c r="S66" s="24">
        <f t="shared" si="30"/>
        <v>0.13277256796163414</v>
      </c>
      <c r="T66" s="58">
        <f t="shared" si="31"/>
        <v>0.51212612412882896</v>
      </c>
      <c r="U66" s="57">
        <f t="shared" si="32"/>
        <v>-6.8802059965300533</v>
      </c>
      <c r="V66" s="57">
        <f t="shared" si="33"/>
        <v>-5.4782399377473201</v>
      </c>
      <c r="W66" s="57">
        <f t="shared" si="34"/>
        <v>0.23408331025011803</v>
      </c>
      <c r="Y66" s="56">
        <f t="shared" si="35"/>
        <v>0.13276065481247626</v>
      </c>
      <c r="Z66" s="58">
        <f t="shared" si="36"/>
        <v>0.51212613769323256</v>
      </c>
      <c r="AA66" s="57">
        <f t="shared" si="37"/>
        <v>-5.4779752183342634</v>
      </c>
      <c r="AB66" s="57"/>
      <c r="AC66" s="24">
        <v>164000000</v>
      </c>
      <c r="AD66" s="56">
        <f t="shared" si="38"/>
        <v>0.13276065481247626</v>
      </c>
      <c r="AE66" s="58">
        <f t="shared" si="39"/>
        <v>0.51213482984183578</v>
      </c>
      <c r="AF66" s="57">
        <f t="shared" si="40"/>
        <v>-5.558639516015651</v>
      </c>
      <c r="AG66" s="57">
        <f t="shared" si="41"/>
        <v>0.31448288851844891</v>
      </c>
      <c r="AK66" s="18"/>
      <c r="AL66" s="57"/>
      <c r="AM66" s="57"/>
    </row>
    <row r="67" spans="1:62" x14ac:dyDescent="0.2">
      <c r="B67" s="67"/>
      <c r="C67" s="12"/>
      <c r="D67" s="12"/>
      <c r="E67" s="25"/>
      <c r="F67" s="25"/>
      <c r="G67" s="40"/>
      <c r="H67" s="68"/>
      <c r="I67" s="69"/>
      <c r="J67" s="40"/>
      <c r="K67" s="40"/>
      <c r="L67" s="40"/>
      <c r="M67" s="10"/>
      <c r="N67" s="70"/>
      <c r="O67" s="71"/>
      <c r="P67" s="70"/>
      <c r="Q67" s="70"/>
      <c r="R67" s="70"/>
      <c r="T67" s="15"/>
      <c r="AK67" s="12"/>
      <c r="AL67" s="72"/>
      <c r="AM67" s="72"/>
    </row>
    <row r="68" spans="1:62" x14ac:dyDescent="0.2">
      <c r="B68" s="67"/>
      <c r="C68" s="12"/>
      <c r="D68" s="12"/>
      <c r="E68" s="25"/>
      <c r="F68" s="25"/>
      <c r="G68" s="68"/>
      <c r="H68" s="68"/>
      <c r="I68" s="69"/>
      <c r="J68" s="40"/>
      <c r="K68" s="40"/>
      <c r="L68" s="40"/>
      <c r="M68" s="10"/>
      <c r="N68" s="70"/>
      <c r="O68" s="71"/>
      <c r="P68" s="70"/>
      <c r="Q68" s="70"/>
      <c r="R68" s="70"/>
      <c r="T68" s="15"/>
      <c r="AK68" s="12"/>
      <c r="AL68" s="72"/>
      <c r="AM68" s="72"/>
    </row>
    <row r="69" spans="1:62" x14ac:dyDescent="0.2">
      <c r="B69" s="67"/>
      <c r="C69" s="12"/>
      <c r="D69" s="12"/>
      <c r="E69" s="25"/>
      <c r="F69" s="25"/>
      <c r="G69" s="68"/>
      <c r="H69" s="68"/>
      <c r="I69" s="69"/>
      <c r="J69" s="40"/>
      <c r="K69" s="40"/>
      <c r="L69" s="40"/>
      <c r="M69" s="10"/>
      <c r="N69" s="70"/>
      <c r="O69" s="71"/>
      <c r="P69" s="70"/>
      <c r="Q69" s="70"/>
      <c r="R69" s="70"/>
      <c r="T69" s="15"/>
    </row>
    <row r="70" spans="1:62" x14ac:dyDescent="0.2">
      <c r="A70" s="2" t="s">
        <v>37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</row>
    <row r="71" spans="1:62" x14ac:dyDescent="0.2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</row>
    <row r="72" spans="1:62" s="95" customFormat="1" x14ac:dyDescent="0.2">
      <c r="A72" s="38">
        <v>1</v>
      </c>
      <c r="B72" s="73" t="s">
        <v>277</v>
      </c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</row>
    <row r="73" spans="1:62" x14ac:dyDescent="0.2">
      <c r="A73" s="38">
        <v>2</v>
      </c>
      <c r="B73" s="73" t="s">
        <v>281</v>
      </c>
    </row>
    <row r="74" spans="1:62" x14ac:dyDescent="0.2">
      <c r="A74" s="38">
        <v>3</v>
      </c>
      <c r="B74" s="38" t="s">
        <v>270</v>
      </c>
    </row>
    <row r="75" spans="1:62" x14ac:dyDescent="0.2">
      <c r="A75" s="38">
        <v>4</v>
      </c>
      <c r="B75" s="73" t="s">
        <v>280</v>
      </c>
    </row>
    <row r="76" spans="1:62" x14ac:dyDescent="0.2">
      <c r="A76" s="38">
        <v>5</v>
      </c>
      <c r="B76" s="73" t="s">
        <v>279</v>
      </c>
      <c r="C76"/>
    </row>
    <row r="77" spans="1:62" x14ac:dyDescent="0.2">
      <c r="A77" s="38">
        <v>6</v>
      </c>
      <c r="B77" s="73" t="s">
        <v>282</v>
      </c>
      <c r="C77"/>
    </row>
    <row r="78" spans="1:62" x14ac:dyDescent="0.2">
      <c r="A78" s="95"/>
      <c r="B78" s="95"/>
    </row>
  </sheetData>
  <mergeCells count="4">
    <mergeCell ref="S39:W39"/>
    <mergeCell ref="Y39:AA39"/>
    <mergeCell ref="S58:W58"/>
    <mergeCell ref="Y58:AA58"/>
  </mergeCells>
  <phoneticPr fontId="2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CC11-059B-423B-A2C6-B1A549A3FB22}">
  <dimension ref="A2:AE210"/>
  <sheetViews>
    <sheetView workbookViewId="0">
      <selection activeCell="J14" sqref="J14"/>
    </sheetView>
  </sheetViews>
  <sheetFormatPr baseColWidth="10" defaultColWidth="8.83203125" defaultRowHeight="16" x14ac:dyDescent="0.2"/>
  <sheetData>
    <row r="2" spans="1:24" s="3" customFormat="1" x14ac:dyDescent="0.2">
      <c r="A2" s="3" t="s">
        <v>360</v>
      </c>
    </row>
    <row r="4" spans="1:24" x14ac:dyDescent="0.2">
      <c r="A4" t="s">
        <v>361</v>
      </c>
    </row>
    <row r="5" spans="1:24" x14ac:dyDescent="0.2">
      <c r="A5" t="s">
        <v>286</v>
      </c>
    </row>
    <row r="6" spans="1:24" x14ac:dyDescent="0.2">
      <c r="A6" t="s">
        <v>287</v>
      </c>
    </row>
    <row r="9" spans="1:24" x14ac:dyDescent="0.2">
      <c r="A9" s="101" t="s">
        <v>362</v>
      </c>
    </row>
    <row r="10" spans="1:24" x14ac:dyDescent="0.2">
      <c r="A10" s="101"/>
    </row>
    <row r="11" spans="1:24" s="102" customFormat="1" ht="15" x14ac:dyDescent="0.2">
      <c r="A11" s="102" t="s">
        <v>288</v>
      </c>
      <c r="B11" s="102" t="s">
        <v>289</v>
      </c>
      <c r="C11" s="102" t="s">
        <v>290</v>
      </c>
      <c r="D11" s="102" t="s">
        <v>291</v>
      </c>
      <c r="E11" s="102" t="s">
        <v>292</v>
      </c>
      <c r="F11" s="102" t="s">
        <v>363</v>
      </c>
      <c r="G11" s="102" t="s">
        <v>364</v>
      </c>
      <c r="H11" s="102" t="s">
        <v>365</v>
      </c>
      <c r="I11" s="102" t="s">
        <v>366</v>
      </c>
      <c r="J11" s="102" t="s">
        <v>293</v>
      </c>
      <c r="K11" s="102" t="s">
        <v>294</v>
      </c>
      <c r="L11" s="102" t="s">
        <v>295</v>
      </c>
      <c r="M11" s="102" t="s">
        <v>296</v>
      </c>
      <c r="N11" s="102" t="s">
        <v>297</v>
      </c>
      <c r="O11" s="102" t="s">
        <v>367</v>
      </c>
      <c r="P11" s="102" t="s">
        <v>368</v>
      </c>
      <c r="Q11" s="102" t="s">
        <v>369</v>
      </c>
      <c r="R11" s="102" t="s">
        <v>298</v>
      </c>
    </row>
    <row r="12" spans="1:24" x14ac:dyDescent="0.2">
      <c r="A12" t="s">
        <v>370</v>
      </c>
    </row>
    <row r="13" spans="1:24" x14ac:dyDescent="0.2">
      <c r="A13" t="s">
        <v>371</v>
      </c>
      <c r="B13">
        <v>25.01</v>
      </c>
      <c r="D13">
        <v>0.92</v>
      </c>
      <c r="E13">
        <v>0.16</v>
      </c>
      <c r="J13">
        <v>6.26</v>
      </c>
      <c r="K13">
        <v>0.9</v>
      </c>
      <c r="N13">
        <v>66.739999999999995</v>
      </c>
      <c r="R13">
        <v>100</v>
      </c>
    </row>
    <row r="14" spans="1:24" x14ac:dyDescent="0.2">
      <c r="A14" t="s">
        <v>372</v>
      </c>
      <c r="B14">
        <v>24.89</v>
      </c>
      <c r="D14">
        <v>1.08</v>
      </c>
      <c r="E14">
        <v>0.13</v>
      </c>
      <c r="J14">
        <v>5.63</v>
      </c>
      <c r="K14">
        <v>0.92</v>
      </c>
      <c r="M14">
        <v>0.46</v>
      </c>
      <c r="N14">
        <v>66.89</v>
      </c>
      <c r="R14">
        <v>100</v>
      </c>
    </row>
    <row r="15" spans="1:24" x14ac:dyDescent="0.2">
      <c r="A15" t="s">
        <v>373</v>
      </c>
      <c r="B15">
        <v>26.99</v>
      </c>
      <c r="D15">
        <v>0.68</v>
      </c>
      <c r="J15">
        <v>3.65</v>
      </c>
      <c r="K15">
        <v>0.99</v>
      </c>
      <c r="N15">
        <v>67.69</v>
      </c>
      <c r="R15">
        <v>100</v>
      </c>
      <c r="X15" s="107"/>
    </row>
    <row r="16" spans="1:24" x14ac:dyDescent="0.2">
      <c r="A16" t="s">
        <v>374</v>
      </c>
      <c r="B16">
        <v>27.64</v>
      </c>
      <c r="D16">
        <v>1.25</v>
      </c>
      <c r="J16">
        <v>6.29</v>
      </c>
      <c r="K16">
        <v>1.37</v>
      </c>
      <c r="N16">
        <v>63.45</v>
      </c>
      <c r="R16">
        <v>100</v>
      </c>
      <c r="X16" s="107"/>
    </row>
    <row r="17" spans="1:24" s="108" customFormat="1" ht="15" x14ac:dyDescent="0.2">
      <c r="A17" s="108" t="s">
        <v>375</v>
      </c>
      <c r="B17" s="108">
        <v>29.55</v>
      </c>
      <c r="D17" s="108">
        <v>0.73</v>
      </c>
      <c r="E17" s="108">
        <v>1.98</v>
      </c>
      <c r="I17" s="108">
        <v>2.48</v>
      </c>
      <c r="J17" s="108">
        <v>6.2</v>
      </c>
      <c r="K17" s="108">
        <v>1.24</v>
      </c>
      <c r="N17" s="108">
        <v>57.82</v>
      </c>
      <c r="R17" s="108">
        <v>100</v>
      </c>
    </row>
    <row r="18" spans="1:24" x14ac:dyDescent="0.2">
      <c r="A18" t="s">
        <v>376</v>
      </c>
      <c r="B18">
        <v>27.62</v>
      </c>
      <c r="C18">
        <v>0.22</v>
      </c>
      <c r="D18">
        <v>0.85</v>
      </c>
      <c r="E18">
        <v>1.44</v>
      </c>
      <c r="N18">
        <v>69.88</v>
      </c>
      <c r="R18">
        <v>100</v>
      </c>
      <c r="X18" s="107"/>
    </row>
    <row r="19" spans="1:24" x14ac:dyDescent="0.2">
      <c r="A19" t="s">
        <v>377</v>
      </c>
      <c r="B19">
        <v>26.89</v>
      </c>
      <c r="D19">
        <v>1.05</v>
      </c>
      <c r="E19">
        <v>0.11</v>
      </c>
      <c r="J19">
        <v>7.4</v>
      </c>
      <c r="K19">
        <v>1.08</v>
      </c>
      <c r="M19">
        <v>0.27</v>
      </c>
      <c r="N19">
        <v>63.2</v>
      </c>
      <c r="R19">
        <v>100</v>
      </c>
      <c r="X19" s="107"/>
    </row>
    <row r="20" spans="1:24" x14ac:dyDescent="0.2">
      <c r="A20" t="s">
        <v>378</v>
      </c>
      <c r="B20">
        <v>27.44</v>
      </c>
      <c r="D20">
        <v>1.05</v>
      </c>
      <c r="E20">
        <v>0.15</v>
      </c>
      <c r="J20">
        <v>7.46</v>
      </c>
      <c r="K20">
        <v>1.32</v>
      </c>
      <c r="N20">
        <v>62.58</v>
      </c>
      <c r="R20">
        <v>100</v>
      </c>
      <c r="X20" s="107"/>
    </row>
    <row r="21" spans="1:24" x14ac:dyDescent="0.2">
      <c r="A21" t="s">
        <v>379</v>
      </c>
    </row>
    <row r="22" spans="1:24" x14ac:dyDescent="0.2">
      <c r="A22" t="s">
        <v>380</v>
      </c>
      <c r="B22">
        <v>31.69</v>
      </c>
      <c r="D22">
        <v>0.13</v>
      </c>
      <c r="E22">
        <v>0.19</v>
      </c>
      <c r="J22">
        <v>30.68</v>
      </c>
      <c r="K22">
        <v>0.36</v>
      </c>
      <c r="M22">
        <v>0.5</v>
      </c>
      <c r="N22">
        <v>36.46</v>
      </c>
      <c r="R22">
        <v>100</v>
      </c>
    </row>
    <row r="23" spans="1:24" x14ac:dyDescent="0.2">
      <c r="A23" t="s">
        <v>381</v>
      </c>
      <c r="B23">
        <v>31.64</v>
      </c>
      <c r="C23">
        <v>0.14000000000000001</v>
      </c>
      <c r="E23">
        <v>0.18</v>
      </c>
      <c r="J23">
        <v>30.57</v>
      </c>
      <c r="K23">
        <v>0.37</v>
      </c>
      <c r="M23">
        <v>0.44</v>
      </c>
      <c r="N23">
        <v>36.65</v>
      </c>
      <c r="R23">
        <v>100</v>
      </c>
    </row>
    <row r="24" spans="1:24" x14ac:dyDescent="0.2">
      <c r="A24" t="s">
        <v>382</v>
      </c>
      <c r="B24">
        <v>31.42</v>
      </c>
      <c r="J24">
        <v>30.44</v>
      </c>
      <c r="K24">
        <v>0.32</v>
      </c>
      <c r="M24">
        <v>0.62</v>
      </c>
      <c r="N24">
        <v>37.19</v>
      </c>
      <c r="R24">
        <v>100</v>
      </c>
    </row>
    <row r="25" spans="1:24" x14ac:dyDescent="0.2">
      <c r="A25" t="s">
        <v>383</v>
      </c>
      <c r="B25">
        <v>31.42</v>
      </c>
      <c r="D25">
        <v>0.11</v>
      </c>
      <c r="J25">
        <v>30.67</v>
      </c>
      <c r="M25">
        <v>0.5</v>
      </c>
      <c r="N25">
        <v>37.31</v>
      </c>
      <c r="R25">
        <v>100</v>
      </c>
    </row>
    <row r="26" spans="1:24" x14ac:dyDescent="0.2">
      <c r="A26" t="s">
        <v>384</v>
      </c>
      <c r="B26">
        <v>31.35</v>
      </c>
      <c r="D26">
        <v>0.11</v>
      </c>
      <c r="J26">
        <v>30.46</v>
      </c>
      <c r="M26">
        <v>0.53</v>
      </c>
      <c r="N26">
        <v>37.549999999999997</v>
      </c>
      <c r="R26">
        <v>100</v>
      </c>
    </row>
    <row r="27" spans="1:24" x14ac:dyDescent="0.2">
      <c r="A27" t="s">
        <v>385</v>
      </c>
      <c r="B27">
        <v>32.090000000000003</v>
      </c>
      <c r="J27">
        <v>30.69</v>
      </c>
      <c r="M27">
        <v>0.49</v>
      </c>
      <c r="N27">
        <v>36.74</v>
      </c>
      <c r="R27">
        <v>100</v>
      </c>
      <c r="X27" s="107"/>
    </row>
    <row r="28" spans="1:24" x14ac:dyDescent="0.2">
      <c r="A28" t="s">
        <v>386</v>
      </c>
      <c r="B28">
        <v>31.77</v>
      </c>
      <c r="C28">
        <v>0.14000000000000001</v>
      </c>
      <c r="E28">
        <v>0.09</v>
      </c>
      <c r="J28">
        <v>30.51</v>
      </c>
      <c r="K28">
        <v>0.32</v>
      </c>
      <c r="M28">
        <v>0.5</v>
      </c>
      <c r="N28">
        <v>36.68</v>
      </c>
      <c r="R28">
        <v>100</v>
      </c>
    </row>
    <row r="29" spans="1:24" x14ac:dyDescent="0.2">
      <c r="A29" t="s">
        <v>387</v>
      </c>
      <c r="B29">
        <v>32.65</v>
      </c>
      <c r="C29">
        <v>0.13</v>
      </c>
      <c r="J29">
        <v>30.41</v>
      </c>
      <c r="M29">
        <v>0.55000000000000004</v>
      </c>
      <c r="N29">
        <v>36.25</v>
      </c>
      <c r="R29">
        <v>100</v>
      </c>
      <c r="X29" s="107"/>
    </row>
    <row r="30" spans="1:24" x14ac:dyDescent="0.2">
      <c r="A30" t="s">
        <v>388</v>
      </c>
      <c r="B30">
        <v>31.6</v>
      </c>
      <c r="C30">
        <v>0.16</v>
      </c>
      <c r="J30">
        <v>30.54</v>
      </c>
      <c r="K30">
        <v>0.31</v>
      </c>
      <c r="M30">
        <v>0.47</v>
      </c>
      <c r="N30">
        <v>36.92</v>
      </c>
      <c r="R30">
        <v>100</v>
      </c>
      <c r="X30" s="107"/>
    </row>
    <row r="31" spans="1:24" x14ac:dyDescent="0.2">
      <c r="A31" t="s">
        <v>389</v>
      </c>
      <c r="B31">
        <v>31.25</v>
      </c>
      <c r="C31">
        <v>0.17</v>
      </c>
      <c r="E31">
        <v>0.14000000000000001</v>
      </c>
      <c r="J31">
        <v>30.61</v>
      </c>
      <c r="K31">
        <v>0.4</v>
      </c>
      <c r="M31">
        <v>0.42</v>
      </c>
      <c r="N31">
        <v>37.020000000000003</v>
      </c>
      <c r="R31">
        <v>100</v>
      </c>
      <c r="X31" s="107"/>
    </row>
    <row r="32" spans="1:24" x14ac:dyDescent="0.2">
      <c r="A32" t="s">
        <v>390</v>
      </c>
    </row>
    <row r="33" spans="1:31" x14ac:dyDescent="0.2">
      <c r="A33" t="s">
        <v>391</v>
      </c>
      <c r="F33">
        <v>32.17</v>
      </c>
      <c r="J33">
        <v>0.34</v>
      </c>
      <c r="N33">
        <v>28.54</v>
      </c>
      <c r="P33">
        <v>37.99</v>
      </c>
      <c r="Q33">
        <v>0.97</v>
      </c>
      <c r="R33">
        <v>100</v>
      </c>
      <c r="X33" s="107"/>
    </row>
    <row r="34" spans="1:31" x14ac:dyDescent="0.2">
      <c r="A34" t="s">
        <v>392</v>
      </c>
      <c r="B34">
        <v>1.65</v>
      </c>
      <c r="F34">
        <v>32.270000000000003</v>
      </c>
      <c r="N34">
        <v>28.51</v>
      </c>
      <c r="P34">
        <v>36.659999999999997</v>
      </c>
      <c r="Q34">
        <v>0.92</v>
      </c>
      <c r="R34">
        <v>100</v>
      </c>
      <c r="X34" s="107"/>
    </row>
    <row r="35" spans="1:31" x14ac:dyDescent="0.2">
      <c r="A35" t="s">
        <v>393</v>
      </c>
      <c r="B35">
        <v>1.62</v>
      </c>
      <c r="E35">
        <v>0.18</v>
      </c>
      <c r="F35">
        <v>31.77</v>
      </c>
      <c r="N35">
        <v>27.94</v>
      </c>
      <c r="P35">
        <v>37.42</v>
      </c>
      <c r="Q35">
        <v>1.07</v>
      </c>
      <c r="R35">
        <v>100</v>
      </c>
      <c r="X35" s="107"/>
    </row>
    <row r="36" spans="1:31" x14ac:dyDescent="0.2">
      <c r="A36" t="s">
        <v>394</v>
      </c>
      <c r="F36">
        <v>32.659999999999997</v>
      </c>
      <c r="N36">
        <v>28.49</v>
      </c>
      <c r="P36">
        <v>37.85</v>
      </c>
      <c r="Q36">
        <v>1.01</v>
      </c>
      <c r="R36">
        <v>100</v>
      </c>
      <c r="X36" s="107"/>
    </row>
    <row r="37" spans="1:31" x14ac:dyDescent="0.2">
      <c r="A37" t="s">
        <v>395</v>
      </c>
      <c r="E37">
        <v>0.21</v>
      </c>
      <c r="F37">
        <v>32.409999999999997</v>
      </c>
      <c r="I37">
        <v>0.19</v>
      </c>
      <c r="J37">
        <v>0.17</v>
      </c>
      <c r="N37">
        <v>28.57</v>
      </c>
      <c r="P37">
        <v>37.659999999999997</v>
      </c>
      <c r="Q37">
        <v>0.8</v>
      </c>
      <c r="R37">
        <v>100</v>
      </c>
      <c r="X37" s="107"/>
    </row>
    <row r="38" spans="1:31" x14ac:dyDescent="0.2">
      <c r="A38" t="s">
        <v>396</v>
      </c>
      <c r="B38">
        <v>2.5099999999999998</v>
      </c>
      <c r="D38">
        <v>0.32</v>
      </c>
      <c r="E38">
        <v>0.59</v>
      </c>
      <c r="F38">
        <v>30.86</v>
      </c>
      <c r="N38">
        <v>27.77</v>
      </c>
      <c r="P38">
        <v>36.97</v>
      </c>
      <c r="Q38">
        <v>0.98</v>
      </c>
      <c r="R38">
        <v>100</v>
      </c>
      <c r="X38" s="107"/>
    </row>
    <row r="39" spans="1:31" x14ac:dyDescent="0.2">
      <c r="A39" t="s">
        <v>397</v>
      </c>
      <c r="B39">
        <v>1.99</v>
      </c>
      <c r="D39">
        <v>0.15</v>
      </c>
      <c r="E39">
        <v>0.31</v>
      </c>
      <c r="F39">
        <v>31.63</v>
      </c>
      <c r="I39">
        <v>0.14000000000000001</v>
      </c>
      <c r="N39">
        <v>27.44</v>
      </c>
      <c r="P39">
        <v>37.53</v>
      </c>
      <c r="Q39">
        <v>0.8</v>
      </c>
      <c r="R39">
        <v>100</v>
      </c>
      <c r="X39" s="107"/>
    </row>
    <row r="40" spans="1:31" x14ac:dyDescent="0.2">
      <c r="A40" t="s">
        <v>398</v>
      </c>
      <c r="B40">
        <v>1.9</v>
      </c>
      <c r="E40">
        <v>0.19</v>
      </c>
      <c r="F40">
        <v>31.85</v>
      </c>
      <c r="N40">
        <v>27.85</v>
      </c>
      <c r="P40">
        <v>37.31</v>
      </c>
      <c r="Q40">
        <v>0.91</v>
      </c>
      <c r="R40">
        <v>100</v>
      </c>
      <c r="X40" s="107"/>
    </row>
    <row r="41" spans="1:31" x14ac:dyDescent="0.2">
      <c r="A41" t="s">
        <v>399</v>
      </c>
      <c r="B41">
        <v>1.63</v>
      </c>
      <c r="D41">
        <v>0.11</v>
      </c>
      <c r="F41">
        <v>32.28</v>
      </c>
      <c r="N41">
        <v>28.03</v>
      </c>
      <c r="P41">
        <v>36.9</v>
      </c>
      <c r="Q41">
        <v>1.05</v>
      </c>
      <c r="R41">
        <v>100</v>
      </c>
      <c r="X41" s="107"/>
    </row>
    <row r="42" spans="1:31" x14ac:dyDescent="0.2">
      <c r="A42" t="s">
        <v>400</v>
      </c>
      <c r="B42">
        <v>2.6</v>
      </c>
      <c r="D42">
        <v>0.12</v>
      </c>
      <c r="F42">
        <v>32.04</v>
      </c>
      <c r="N42">
        <v>28.03</v>
      </c>
      <c r="P42">
        <v>36.28</v>
      </c>
      <c r="Q42">
        <v>0.94</v>
      </c>
      <c r="R42">
        <v>100</v>
      </c>
      <c r="X42" s="107"/>
    </row>
    <row r="43" spans="1:31" x14ac:dyDescent="0.2">
      <c r="A43" t="s">
        <v>401</v>
      </c>
      <c r="B43">
        <v>2.37</v>
      </c>
      <c r="E43">
        <v>0.21</v>
      </c>
      <c r="F43">
        <v>31.69</v>
      </c>
      <c r="N43">
        <v>28.08</v>
      </c>
      <c r="P43">
        <v>36.85</v>
      </c>
      <c r="Q43">
        <v>0.8</v>
      </c>
      <c r="R43">
        <v>100</v>
      </c>
      <c r="X43" s="107"/>
    </row>
    <row r="44" spans="1:31" x14ac:dyDescent="0.2">
      <c r="A44" t="s">
        <v>402</v>
      </c>
    </row>
    <row r="45" spans="1:31" x14ac:dyDescent="0.2">
      <c r="A45" t="s">
        <v>403</v>
      </c>
      <c r="B45">
        <v>48.18</v>
      </c>
      <c r="F45">
        <v>27.54</v>
      </c>
      <c r="N45">
        <v>24.28</v>
      </c>
      <c r="R45">
        <v>100</v>
      </c>
    </row>
    <row r="46" spans="1:31" x14ac:dyDescent="0.2">
      <c r="A46" t="s">
        <v>404</v>
      </c>
      <c r="B46">
        <v>48.11</v>
      </c>
      <c r="F46">
        <v>27.47</v>
      </c>
      <c r="H46">
        <v>0.08</v>
      </c>
      <c r="N46">
        <v>24.34</v>
      </c>
      <c r="R46">
        <v>100</v>
      </c>
      <c r="X46" s="107"/>
    </row>
    <row r="47" spans="1:31" x14ac:dyDescent="0.2">
      <c r="A47" t="s">
        <v>405</v>
      </c>
      <c r="B47">
        <v>48.03</v>
      </c>
      <c r="F47">
        <v>27.38</v>
      </c>
      <c r="N47">
        <v>24.6</v>
      </c>
      <c r="R47">
        <v>100</v>
      </c>
      <c r="X47" s="107"/>
      <c r="AE47" t="s">
        <v>406</v>
      </c>
    </row>
    <row r="48" spans="1:31" x14ac:dyDescent="0.2">
      <c r="A48" t="s">
        <v>407</v>
      </c>
      <c r="B48">
        <v>48.16</v>
      </c>
      <c r="F48">
        <v>27.52</v>
      </c>
      <c r="N48">
        <v>24.31</v>
      </c>
      <c r="R48">
        <v>100</v>
      </c>
      <c r="X48" s="107"/>
    </row>
    <row r="49" spans="1:24" x14ac:dyDescent="0.2">
      <c r="A49" t="s">
        <v>408</v>
      </c>
      <c r="B49">
        <v>3.96</v>
      </c>
      <c r="F49">
        <v>51.41</v>
      </c>
      <c r="N49">
        <v>44.62</v>
      </c>
      <c r="R49">
        <v>100</v>
      </c>
    </row>
    <row r="50" spans="1:24" x14ac:dyDescent="0.2">
      <c r="A50" t="s">
        <v>409</v>
      </c>
      <c r="B50">
        <v>4.55</v>
      </c>
      <c r="F50">
        <v>51.33</v>
      </c>
      <c r="N50">
        <v>44.11</v>
      </c>
      <c r="R50">
        <v>100</v>
      </c>
      <c r="X50" s="107"/>
    </row>
    <row r="51" spans="1:24" x14ac:dyDescent="0.2">
      <c r="A51" t="s">
        <v>410</v>
      </c>
      <c r="B51">
        <v>5.93</v>
      </c>
      <c r="D51">
        <v>0.12</v>
      </c>
      <c r="F51">
        <v>50.34</v>
      </c>
      <c r="N51">
        <v>43.62</v>
      </c>
      <c r="R51">
        <v>100</v>
      </c>
      <c r="X51" s="107"/>
    </row>
    <row r="52" spans="1:24" x14ac:dyDescent="0.2">
      <c r="A52" t="s">
        <v>411</v>
      </c>
      <c r="F52">
        <v>53.98</v>
      </c>
      <c r="N52">
        <v>46.02</v>
      </c>
      <c r="R52">
        <v>100</v>
      </c>
      <c r="X52" s="107"/>
    </row>
    <row r="53" spans="1:24" x14ac:dyDescent="0.2">
      <c r="A53" t="s">
        <v>412</v>
      </c>
      <c r="F53">
        <v>53.83</v>
      </c>
      <c r="N53">
        <v>46.17</v>
      </c>
      <c r="R53">
        <v>100</v>
      </c>
      <c r="X53" s="107"/>
    </row>
    <row r="54" spans="1:24" x14ac:dyDescent="0.2">
      <c r="A54" t="s">
        <v>413</v>
      </c>
      <c r="B54">
        <v>5.95</v>
      </c>
      <c r="F54">
        <v>50.28</v>
      </c>
      <c r="N54">
        <v>43.77</v>
      </c>
      <c r="R54">
        <v>100</v>
      </c>
      <c r="X54" s="107"/>
    </row>
    <row r="55" spans="1:24" x14ac:dyDescent="0.2">
      <c r="A55" t="s">
        <v>414</v>
      </c>
      <c r="B55">
        <v>4.3899999999999997</v>
      </c>
      <c r="D55">
        <v>0.12</v>
      </c>
      <c r="F55">
        <v>51.51</v>
      </c>
      <c r="N55">
        <v>43.98</v>
      </c>
      <c r="R55">
        <v>100</v>
      </c>
      <c r="X55" s="107"/>
    </row>
    <row r="56" spans="1:24" x14ac:dyDescent="0.2">
      <c r="A56" t="s">
        <v>415</v>
      </c>
      <c r="B56">
        <v>6.28</v>
      </c>
      <c r="D56">
        <v>0.15</v>
      </c>
      <c r="E56">
        <v>0.44</v>
      </c>
      <c r="F56">
        <v>49.45</v>
      </c>
      <c r="N56">
        <v>43.68</v>
      </c>
      <c r="R56">
        <v>100</v>
      </c>
      <c r="X56" s="107"/>
    </row>
    <row r="57" spans="1:24" x14ac:dyDescent="0.2">
      <c r="A57" t="s">
        <v>416</v>
      </c>
      <c r="E57">
        <v>0.31</v>
      </c>
      <c r="F57">
        <v>53.45</v>
      </c>
      <c r="N57">
        <v>46.24</v>
      </c>
      <c r="R57">
        <v>100</v>
      </c>
      <c r="X57" s="107"/>
    </row>
    <row r="58" spans="1:24" x14ac:dyDescent="0.2">
      <c r="A58" t="s">
        <v>417</v>
      </c>
      <c r="B58">
        <v>6.75</v>
      </c>
      <c r="D58">
        <v>0.11</v>
      </c>
      <c r="F58">
        <v>49.55</v>
      </c>
      <c r="N58">
        <v>43.58</v>
      </c>
      <c r="R58">
        <v>100</v>
      </c>
      <c r="X58" s="107"/>
    </row>
    <row r="59" spans="1:24" x14ac:dyDescent="0.2">
      <c r="X59" s="107"/>
    </row>
    <row r="60" spans="1:24" x14ac:dyDescent="0.2">
      <c r="A60" s="101" t="s">
        <v>418</v>
      </c>
    </row>
    <row r="61" spans="1:24" s="102" customFormat="1" ht="15" x14ac:dyDescent="0.2">
      <c r="A61" s="102" t="s">
        <v>288</v>
      </c>
      <c r="B61" s="102" t="s">
        <v>289</v>
      </c>
      <c r="C61" s="102" t="s">
        <v>290</v>
      </c>
      <c r="D61" s="102" t="s">
        <v>291</v>
      </c>
      <c r="E61" s="102" t="s">
        <v>292</v>
      </c>
      <c r="F61" s="102" t="s">
        <v>363</v>
      </c>
      <c r="G61" s="102" t="s">
        <v>364</v>
      </c>
      <c r="H61" s="102" t="s">
        <v>365</v>
      </c>
      <c r="I61" s="102" t="s">
        <v>366</v>
      </c>
      <c r="J61" s="102" t="s">
        <v>293</v>
      </c>
      <c r="K61" s="102" t="s">
        <v>294</v>
      </c>
      <c r="L61" s="102" t="s">
        <v>295</v>
      </c>
      <c r="M61" s="102" t="s">
        <v>296</v>
      </c>
      <c r="N61" s="102" t="s">
        <v>297</v>
      </c>
      <c r="O61" s="102" t="s">
        <v>367</v>
      </c>
      <c r="P61" s="102" t="s">
        <v>368</v>
      </c>
      <c r="Q61" s="102" t="s">
        <v>369</v>
      </c>
      <c r="R61" s="102" t="s">
        <v>298</v>
      </c>
    </row>
    <row r="62" spans="1:24" x14ac:dyDescent="0.2">
      <c r="A62" t="s">
        <v>370</v>
      </c>
    </row>
    <row r="63" spans="1:24" x14ac:dyDescent="0.2">
      <c r="A63" t="s">
        <v>419</v>
      </c>
      <c r="B63">
        <v>25.39</v>
      </c>
      <c r="D63">
        <v>0.75</v>
      </c>
      <c r="E63">
        <v>0.28000000000000003</v>
      </c>
      <c r="J63">
        <v>7.4</v>
      </c>
      <c r="K63">
        <v>0.99</v>
      </c>
      <c r="M63">
        <v>0.63</v>
      </c>
      <c r="N63">
        <v>64.569999999999993</v>
      </c>
      <c r="R63">
        <v>100</v>
      </c>
    </row>
    <row r="64" spans="1:24" x14ac:dyDescent="0.2">
      <c r="A64" t="s">
        <v>420</v>
      </c>
      <c r="B64">
        <v>25.26</v>
      </c>
      <c r="D64">
        <v>0.74</v>
      </c>
      <c r="E64">
        <v>0.24</v>
      </c>
      <c r="J64">
        <v>7.1</v>
      </c>
      <c r="K64">
        <v>0.96</v>
      </c>
      <c r="M64">
        <v>0.87</v>
      </c>
      <c r="N64">
        <v>64.83</v>
      </c>
      <c r="R64">
        <v>100</v>
      </c>
    </row>
    <row r="65" spans="1:18" x14ac:dyDescent="0.2">
      <c r="A65" t="s">
        <v>421</v>
      </c>
      <c r="B65">
        <v>23.7</v>
      </c>
      <c r="C65">
        <v>0.19</v>
      </c>
      <c r="D65">
        <v>0.36</v>
      </c>
      <c r="E65">
        <v>0.2</v>
      </c>
      <c r="J65">
        <v>2.83</v>
      </c>
      <c r="K65">
        <v>0.62</v>
      </c>
      <c r="N65">
        <v>72.11</v>
      </c>
      <c r="R65">
        <v>100</v>
      </c>
    </row>
    <row r="66" spans="1:18" x14ac:dyDescent="0.2">
      <c r="A66" t="s">
        <v>422</v>
      </c>
      <c r="B66">
        <v>24.63</v>
      </c>
      <c r="D66">
        <v>0.86</v>
      </c>
      <c r="E66">
        <v>0.13</v>
      </c>
      <c r="J66">
        <v>4.22</v>
      </c>
      <c r="K66">
        <v>1.61</v>
      </c>
      <c r="M66">
        <v>0.25</v>
      </c>
      <c r="N66">
        <v>68.319999999999993</v>
      </c>
      <c r="R66">
        <v>100</v>
      </c>
    </row>
    <row r="67" spans="1:18" x14ac:dyDescent="0.2">
      <c r="A67" t="s">
        <v>423</v>
      </c>
      <c r="B67">
        <v>24.4</v>
      </c>
      <c r="D67">
        <v>0.46</v>
      </c>
      <c r="J67">
        <v>5.31</v>
      </c>
      <c r="K67">
        <v>0.88</v>
      </c>
      <c r="M67">
        <v>0.36</v>
      </c>
      <c r="N67">
        <v>68.58</v>
      </c>
      <c r="R67">
        <v>100</v>
      </c>
    </row>
    <row r="68" spans="1:18" x14ac:dyDescent="0.2">
      <c r="A68" t="s">
        <v>424</v>
      </c>
      <c r="B68">
        <v>24.32</v>
      </c>
      <c r="D68">
        <v>0.89</v>
      </c>
      <c r="E68">
        <v>0.18</v>
      </c>
      <c r="J68">
        <v>4.21</v>
      </c>
      <c r="K68">
        <v>0.69</v>
      </c>
      <c r="M68">
        <v>0.52</v>
      </c>
      <c r="N68">
        <v>69.180000000000007</v>
      </c>
      <c r="R68">
        <v>100</v>
      </c>
    </row>
    <row r="69" spans="1:18" x14ac:dyDescent="0.2">
      <c r="A69" t="s">
        <v>425</v>
      </c>
      <c r="B69">
        <v>24.43</v>
      </c>
      <c r="D69">
        <v>1.06</v>
      </c>
      <c r="E69">
        <v>0.21</v>
      </c>
      <c r="H69">
        <v>0.12</v>
      </c>
      <c r="J69">
        <v>4.37</v>
      </c>
      <c r="K69">
        <v>0.6</v>
      </c>
      <c r="N69">
        <v>69.209999999999994</v>
      </c>
      <c r="R69">
        <v>100</v>
      </c>
    </row>
    <row r="70" spans="1:18" x14ac:dyDescent="0.2">
      <c r="A70" t="s">
        <v>379</v>
      </c>
    </row>
    <row r="71" spans="1:18" x14ac:dyDescent="0.2">
      <c r="A71" t="s">
        <v>426</v>
      </c>
      <c r="B71">
        <v>31.45</v>
      </c>
      <c r="C71">
        <v>0.26</v>
      </c>
      <c r="J71">
        <v>30.31</v>
      </c>
      <c r="K71">
        <v>0.3</v>
      </c>
      <c r="M71">
        <v>0.59</v>
      </c>
      <c r="N71">
        <v>37.08</v>
      </c>
      <c r="R71">
        <v>100</v>
      </c>
    </row>
    <row r="72" spans="1:18" x14ac:dyDescent="0.2">
      <c r="A72" t="s">
        <v>427</v>
      </c>
      <c r="B72">
        <v>31.42</v>
      </c>
      <c r="C72">
        <v>0.33</v>
      </c>
      <c r="J72">
        <v>30.55</v>
      </c>
      <c r="M72">
        <v>0.64</v>
      </c>
      <c r="N72">
        <v>37.07</v>
      </c>
      <c r="R72">
        <v>100</v>
      </c>
    </row>
    <row r="73" spans="1:18" x14ac:dyDescent="0.2">
      <c r="A73" t="s">
        <v>428</v>
      </c>
      <c r="B73">
        <v>31.45</v>
      </c>
      <c r="C73">
        <v>0.41</v>
      </c>
      <c r="J73">
        <v>30.57</v>
      </c>
      <c r="M73">
        <v>0.74</v>
      </c>
      <c r="N73">
        <v>36.83</v>
      </c>
      <c r="R73">
        <v>100</v>
      </c>
    </row>
    <row r="74" spans="1:18" x14ac:dyDescent="0.2">
      <c r="A74" t="s">
        <v>429</v>
      </c>
      <c r="B74">
        <v>31.49</v>
      </c>
      <c r="C74">
        <v>0.4</v>
      </c>
      <c r="J74">
        <v>30.29</v>
      </c>
      <c r="K74">
        <v>0.31</v>
      </c>
      <c r="M74">
        <v>0.57999999999999996</v>
      </c>
      <c r="N74">
        <v>36.92</v>
      </c>
      <c r="R74">
        <v>100</v>
      </c>
    </row>
    <row r="75" spans="1:18" x14ac:dyDescent="0.2">
      <c r="A75" t="s">
        <v>430</v>
      </c>
      <c r="B75">
        <v>31.46</v>
      </c>
      <c r="C75">
        <v>0.49</v>
      </c>
      <c r="J75">
        <v>30.51</v>
      </c>
      <c r="M75">
        <v>0.8</v>
      </c>
      <c r="N75">
        <v>36.75</v>
      </c>
      <c r="R75">
        <v>100</v>
      </c>
    </row>
    <row r="76" spans="1:18" x14ac:dyDescent="0.2">
      <c r="A76" t="s">
        <v>431</v>
      </c>
      <c r="B76">
        <v>31.47</v>
      </c>
      <c r="C76">
        <v>0.36</v>
      </c>
      <c r="J76">
        <v>30.22</v>
      </c>
      <c r="K76">
        <v>0.34</v>
      </c>
      <c r="M76">
        <v>0.54</v>
      </c>
      <c r="N76">
        <v>37.06</v>
      </c>
      <c r="R76">
        <v>100</v>
      </c>
    </row>
    <row r="77" spans="1:18" x14ac:dyDescent="0.2">
      <c r="A77" t="s">
        <v>432</v>
      </c>
      <c r="B77">
        <v>31.5</v>
      </c>
      <c r="C77">
        <v>0.43</v>
      </c>
      <c r="J77">
        <v>30.31</v>
      </c>
      <c r="K77">
        <v>0.31</v>
      </c>
      <c r="M77">
        <v>0.49</v>
      </c>
      <c r="N77">
        <v>36.96</v>
      </c>
      <c r="R77">
        <v>100</v>
      </c>
    </row>
    <row r="78" spans="1:18" x14ac:dyDescent="0.2">
      <c r="A78" t="s">
        <v>433</v>
      </c>
      <c r="B78">
        <v>31.42</v>
      </c>
      <c r="C78">
        <v>0.13</v>
      </c>
      <c r="E78">
        <v>0.16</v>
      </c>
      <c r="J78">
        <v>30.36</v>
      </c>
      <c r="M78">
        <v>1.56</v>
      </c>
      <c r="N78">
        <v>36.380000000000003</v>
      </c>
      <c r="R78">
        <v>100</v>
      </c>
    </row>
    <row r="80" spans="1:18" x14ac:dyDescent="0.2">
      <c r="A80" s="101" t="s">
        <v>434</v>
      </c>
    </row>
    <row r="81" spans="1:18" s="102" customFormat="1" ht="15" x14ac:dyDescent="0.2">
      <c r="A81" s="102" t="s">
        <v>288</v>
      </c>
      <c r="B81" s="102" t="s">
        <v>289</v>
      </c>
      <c r="C81" s="102" t="s">
        <v>290</v>
      </c>
      <c r="D81" s="102" t="s">
        <v>291</v>
      </c>
      <c r="E81" s="102" t="s">
        <v>292</v>
      </c>
      <c r="F81" s="102" t="s">
        <v>363</v>
      </c>
      <c r="G81" s="102" t="s">
        <v>364</v>
      </c>
      <c r="H81" s="102" t="s">
        <v>365</v>
      </c>
      <c r="I81" s="102" t="s">
        <v>366</v>
      </c>
      <c r="J81" s="102" t="s">
        <v>293</v>
      </c>
      <c r="K81" s="102" t="s">
        <v>294</v>
      </c>
      <c r="L81" s="102" t="s">
        <v>295</v>
      </c>
      <c r="M81" s="102" t="s">
        <v>296</v>
      </c>
      <c r="N81" s="102" t="s">
        <v>297</v>
      </c>
      <c r="O81" s="102" t="s">
        <v>367</v>
      </c>
      <c r="P81" s="102" t="s">
        <v>368</v>
      </c>
      <c r="Q81" s="102" t="s">
        <v>369</v>
      </c>
      <c r="R81" s="102" t="s">
        <v>298</v>
      </c>
    </row>
    <row r="82" spans="1:18" x14ac:dyDescent="0.2">
      <c r="A82" t="s">
        <v>370</v>
      </c>
    </row>
    <row r="83" spans="1:18" x14ac:dyDescent="0.2">
      <c r="A83" t="s">
        <v>435</v>
      </c>
      <c r="B83">
        <v>27.91</v>
      </c>
      <c r="D83">
        <v>0.33</v>
      </c>
      <c r="E83">
        <v>1.08</v>
      </c>
      <c r="H83">
        <v>0.15</v>
      </c>
      <c r="I83">
        <v>0.48</v>
      </c>
      <c r="J83">
        <v>0.94</v>
      </c>
      <c r="N83">
        <v>69.099999999999994</v>
      </c>
      <c r="R83">
        <v>100</v>
      </c>
    </row>
    <row r="84" spans="1:18" x14ac:dyDescent="0.2">
      <c r="A84" t="s">
        <v>436</v>
      </c>
      <c r="B84">
        <v>26.88</v>
      </c>
      <c r="D84">
        <v>0.75</v>
      </c>
      <c r="E84">
        <v>0.13</v>
      </c>
      <c r="G84">
        <v>0.31</v>
      </c>
      <c r="H84">
        <v>0.33</v>
      </c>
      <c r="J84">
        <v>2.8</v>
      </c>
      <c r="N84">
        <v>68.8</v>
      </c>
      <c r="R84">
        <v>100</v>
      </c>
    </row>
    <row r="85" spans="1:18" x14ac:dyDescent="0.2">
      <c r="A85" t="s">
        <v>437</v>
      </c>
      <c r="B85">
        <v>27.33</v>
      </c>
      <c r="D85">
        <v>0.23</v>
      </c>
      <c r="E85">
        <v>0.28000000000000003</v>
      </c>
      <c r="I85">
        <v>0.18</v>
      </c>
      <c r="J85">
        <v>1.37</v>
      </c>
      <c r="N85">
        <v>70.290000000000006</v>
      </c>
      <c r="R85">
        <v>100</v>
      </c>
    </row>
    <row r="86" spans="1:18" x14ac:dyDescent="0.2">
      <c r="A86" t="s">
        <v>438</v>
      </c>
      <c r="B86">
        <v>27.24</v>
      </c>
      <c r="E86">
        <v>0.88</v>
      </c>
      <c r="J86">
        <v>1.1100000000000001</v>
      </c>
      <c r="N86">
        <v>70.77</v>
      </c>
      <c r="R86">
        <v>100</v>
      </c>
    </row>
    <row r="87" spans="1:18" x14ac:dyDescent="0.2">
      <c r="A87" t="s">
        <v>439</v>
      </c>
      <c r="B87">
        <v>27.12</v>
      </c>
      <c r="E87">
        <v>0.25</v>
      </c>
      <c r="J87">
        <v>0.68</v>
      </c>
      <c r="N87">
        <v>71.94</v>
      </c>
      <c r="R87">
        <v>100</v>
      </c>
    </row>
    <row r="88" spans="1:18" x14ac:dyDescent="0.2">
      <c r="A88" t="s">
        <v>440</v>
      </c>
      <c r="B88">
        <v>26.96</v>
      </c>
      <c r="E88">
        <v>0.34</v>
      </c>
      <c r="J88">
        <v>1.03</v>
      </c>
      <c r="N88">
        <v>71.66</v>
      </c>
      <c r="R88">
        <v>100</v>
      </c>
    </row>
    <row r="89" spans="1:18" x14ac:dyDescent="0.2">
      <c r="A89" t="s">
        <v>379</v>
      </c>
    </row>
    <row r="90" spans="1:18" x14ac:dyDescent="0.2">
      <c r="A90" t="s">
        <v>441</v>
      </c>
      <c r="B90">
        <v>32.29</v>
      </c>
      <c r="E90">
        <v>0.11</v>
      </c>
      <c r="J90">
        <v>29.97</v>
      </c>
      <c r="K90">
        <v>0.24</v>
      </c>
      <c r="M90">
        <v>0.56999999999999995</v>
      </c>
      <c r="N90">
        <v>36.799999999999997</v>
      </c>
      <c r="R90">
        <v>100</v>
      </c>
    </row>
    <row r="91" spans="1:18" x14ac:dyDescent="0.2">
      <c r="A91" t="s">
        <v>442</v>
      </c>
      <c r="B91">
        <v>32.33</v>
      </c>
      <c r="J91">
        <v>30.3</v>
      </c>
      <c r="M91">
        <v>2.08</v>
      </c>
      <c r="N91">
        <v>35.29</v>
      </c>
      <c r="R91">
        <v>100</v>
      </c>
    </row>
    <row r="92" spans="1:18" x14ac:dyDescent="0.2">
      <c r="A92" t="s">
        <v>443</v>
      </c>
    </row>
    <row r="93" spans="1:18" s="108" customFormat="1" ht="15" x14ac:dyDescent="0.2">
      <c r="A93" s="108" t="s">
        <v>444</v>
      </c>
      <c r="B93" s="108">
        <v>30.92</v>
      </c>
      <c r="D93" s="108">
        <v>0.46</v>
      </c>
      <c r="E93" s="108">
        <v>0.32</v>
      </c>
      <c r="I93" s="108">
        <v>0.27</v>
      </c>
      <c r="J93" s="108">
        <v>11.69</v>
      </c>
      <c r="M93" s="108">
        <v>0.37</v>
      </c>
      <c r="N93" s="108">
        <v>55.98</v>
      </c>
      <c r="R93" s="108">
        <v>100</v>
      </c>
    </row>
    <row r="94" spans="1:18" x14ac:dyDescent="0.2">
      <c r="A94" t="s">
        <v>390</v>
      </c>
    </row>
    <row r="95" spans="1:18" x14ac:dyDescent="0.2">
      <c r="A95" t="s">
        <v>445</v>
      </c>
      <c r="F95">
        <v>32.270000000000003</v>
      </c>
      <c r="J95">
        <v>0.69</v>
      </c>
      <c r="N95">
        <v>28.67</v>
      </c>
      <c r="P95">
        <v>37.64</v>
      </c>
      <c r="Q95">
        <v>0.74</v>
      </c>
      <c r="R95">
        <v>100</v>
      </c>
    </row>
    <row r="96" spans="1:18" x14ac:dyDescent="0.2">
      <c r="A96" t="s">
        <v>446</v>
      </c>
      <c r="F96">
        <v>32.4</v>
      </c>
      <c r="J96">
        <v>0.46</v>
      </c>
      <c r="N96">
        <v>28.44</v>
      </c>
      <c r="P96">
        <v>37.76</v>
      </c>
      <c r="Q96">
        <v>0.94</v>
      </c>
      <c r="R96">
        <v>100</v>
      </c>
    </row>
    <row r="97" spans="1:18" x14ac:dyDescent="0.2">
      <c r="A97" t="s">
        <v>447</v>
      </c>
      <c r="B97">
        <v>1.67</v>
      </c>
      <c r="F97">
        <v>31.59</v>
      </c>
      <c r="N97">
        <v>28.41</v>
      </c>
      <c r="P97">
        <v>37.29</v>
      </c>
      <c r="Q97">
        <v>1.04</v>
      </c>
      <c r="R97">
        <v>100</v>
      </c>
    </row>
    <row r="98" spans="1:18" ht="16" customHeight="1" x14ac:dyDescent="0.2">
      <c r="A98" t="s">
        <v>448</v>
      </c>
      <c r="B98">
        <v>1.88</v>
      </c>
      <c r="F98">
        <v>32.08</v>
      </c>
      <c r="N98">
        <v>29.44</v>
      </c>
      <c r="P98">
        <v>35.71</v>
      </c>
      <c r="Q98">
        <v>0.89</v>
      </c>
      <c r="R98">
        <v>100</v>
      </c>
    </row>
    <row r="100" spans="1:18" x14ac:dyDescent="0.2">
      <c r="A100" s="101" t="s">
        <v>449</v>
      </c>
    </row>
    <row r="101" spans="1:18" s="102" customFormat="1" ht="15" x14ac:dyDescent="0.2">
      <c r="A101" s="102" t="s">
        <v>288</v>
      </c>
      <c r="B101" s="102" t="s">
        <v>289</v>
      </c>
      <c r="C101" s="102" t="s">
        <v>290</v>
      </c>
      <c r="D101" s="102" t="s">
        <v>291</v>
      </c>
      <c r="E101" s="102" t="s">
        <v>292</v>
      </c>
      <c r="F101" s="102" t="s">
        <v>363</v>
      </c>
      <c r="G101" s="102" t="s">
        <v>364</v>
      </c>
      <c r="H101" s="102" t="s">
        <v>365</v>
      </c>
      <c r="I101" s="102" t="s">
        <v>366</v>
      </c>
      <c r="J101" s="102" t="s">
        <v>293</v>
      </c>
      <c r="K101" s="102" t="s">
        <v>294</v>
      </c>
      <c r="L101" s="102" t="s">
        <v>295</v>
      </c>
      <c r="M101" s="102" t="s">
        <v>296</v>
      </c>
      <c r="N101" s="102" t="s">
        <v>297</v>
      </c>
      <c r="O101" s="102" t="s">
        <v>367</v>
      </c>
      <c r="P101" s="102" t="s">
        <v>368</v>
      </c>
      <c r="Q101" s="102" t="s">
        <v>369</v>
      </c>
      <c r="R101" s="102" t="s">
        <v>298</v>
      </c>
    </row>
    <row r="102" spans="1:18" x14ac:dyDescent="0.2">
      <c r="A102" t="s">
        <v>370</v>
      </c>
    </row>
    <row r="103" spans="1:18" x14ac:dyDescent="0.2">
      <c r="A103" s="106" t="s">
        <v>450</v>
      </c>
      <c r="B103">
        <v>27.09</v>
      </c>
      <c r="D103">
        <v>0.36</v>
      </c>
      <c r="E103">
        <v>0.19</v>
      </c>
      <c r="J103">
        <v>1.0900000000000001</v>
      </c>
      <c r="M103">
        <v>0.32</v>
      </c>
      <c r="N103">
        <v>70.95</v>
      </c>
      <c r="R103">
        <v>100</v>
      </c>
    </row>
    <row r="104" spans="1:18" x14ac:dyDescent="0.2">
      <c r="A104" s="106" t="s">
        <v>451</v>
      </c>
      <c r="B104">
        <v>27.06</v>
      </c>
      <c r="C104">
        <v>0.28000000000000003</v>
      </c>
      <c r="E104">
        <v>1.68</v>
      </c>
      <c r="M104">
        <v>0.31</v>
      </c>
      <c r="N104">
        <v>70.66</v>
      </c>
      <c r="R104">
        <v>100</v>
      </c>
    </row>
    <row r="105" spans="1:18" x14ac:dyDescent="0.2">
      <c r="A105" s="106" t="s">
        <v>452</v>
      </c>
      <c r="B105">
        <v>27.61</v>
      </c>
      <c r="E105">
        <v>1.17</v>
      </c>
      <c r="M105">
        <v>0.4</v>
      </c>
      <c r="N105">
        <v>70.819999999999993</v>
      </c>
      <c r="R105">
        <v>100</v>
      </c>
    </row>
    <row r="106" spans="1:18" x14ac:dyDescent="0.2">
      <c r="A106" s="106" t="s">
        <v>453</v>
      </c>
      <c r="B106">
        <v>27.6</v>
      </c>
      <c r="C106">
        <v>0.31</v>
      </c>
      <c r="D106">
        <v>0.18</v>
      </c>
      <c r="E106">
        <v>1.74</v>
      </c>
      <c r="J106">
        <v>1.1100000000000001</v>
      </c>
      <c r="M106">
        <v>0.43</v>
      </c>
      <c r="N106">
        <v>68.63</v>
      </c>
      <c r="R106">
        <v>100</v>
      </c>
    </row>
    <row r="107" spans="1:18" x14ac:dyDescent="0.2">
      <c r="A107" s="106" t="s">
        <v>454</v>
      </c>
      <c r="B107">
        <v>26.48</v>
      </c>
      <c r="D107">
        <v>0.41</v>
      </c>
      <c r="E107">
        <v>0.13</v>
      </c>
      <c r="J107">
        <v>1.58</v>
      </c>
      <c r="M107">
        <v>0</v>
      </c>
      <c r="N107">
        <v>71.400000000000006</v>
      </c>
      <c r="R107">
        <v>100</v>
      </c>
    </row>
    <row r="108" spans="1:18" x14ac:dyDescent="0.2">
      <c r="A108" s="106" t="s">
        <v>455</v>
      </c>
      <c r="B108">
        <v>26.86</v>
      </c>
      <c r="D108">
        <v>0.38</v>
      </c>
      <c r="E108">
        <v>0.17</v>
      </c>
      <c r="J108">
        <v>1.81</v>
      </c>
      <c r="K108">
        <v>0.33</v>
      </c>
      <c r="M108">
        <v>0.3</v>
      </c>
      <c r="N108">
        <v>69.510000000000005</v>
      </c>
      <c r="O108">
        <v>0.64</v>
      </c>
      <c r="R108">
        <v>100</v>
      </c>
    </row>
    <row r="109" spans="1:18" x14ac:dyDescent="0.2">
      <c r="A109" s="106" t="s">
        <v>456</v>
      </c>
      <c r="B109">
        <v>26.88</v>
      </c>
      <c r="D109">
        <v>0.27</v>
      </c>
      <c r="E109">
        <v>0.27</v>
      </c>
      <c r="J109">
        <v>0.65</v>
      </c>
      <c r="M109">
        <v>0.28999999999999998</v>
      </c>
      <c r="N109">
        <v>71.010000000000005</v>
      </c>
      <c r="O109">
        <v>0.62</v>
      </c>
      <c r="R109">
        <v>100</v>
      </c>
    </row>
    <row r="110" spans="1:18" x14ac:dyDescent="0.2">
      <c r="A110" s="106" t="s">
        <v>379</v>
      </c>
    </row>
    <row r="111" spans="1:18" x14ac:dyDescent="0.2">
      <c r="A111" s="106" t="s">
        <v>457</v>
      </c>
      <c r="B111">
        <v>32.130000000000003</v>
      </c>
      <c r="E111">
        <v>0.14000000000000001</v>
      </c>
      <c r="J111">
        <v>30.18</v>
      </c>
      <c r="M111">
        <v>4.8600000000000003</v>
      </c>
      <c r="N111">
        <v>32.69</v>
      </c>
      <c r="R111">
        <v>100</v>
      </c>
    </row>
    <row r="112" spans="1:18" x14ac:dyDescent="0.2">
      <c r="A112" s="106" t="s">
        <v>458</v>
      </c>
      <c r="B112">
        <v>32.25</v>
      </c>
      <c r="I112">
        <v>0.13</v>
      </c>
      <c r="J112">
        <v>29.63</v>
      </c>
      <c r="M112">
        <v>4.24</v>
      </c>
      <c r="N112">
        <v>33.76</v>
      </c>
      <c r="R112">
        <v>100</v>
      </c>
    </row>
    <row r="113" spans="1:18" x14ac:dyDescent="0.2">
      <c r="A113" s="106" t="s">
        <v>459</v>
      </c>
      <c r="B113">
        <v>31.68</v>
      </c>
      <c r="C113">
        <v>0.13</v>
      </c>
      <c r="J113">
        <v>30.35</v>
      </c>
      <c r="M113">
        <v>3.97</v>
      </c>
      <c r="N113">
        <v>33.86</v>
      </c>
      <c r="R113">
        <v>100</v>
      </c>
    </row>
    <row r="114" spans="1:18" x14ac:dyDescent="0.2">
      <c r="A114" s="106" t="s">
        <v>460</v>
      </c>
      <c r="B114">
        <v>31.82</v>
      </c>
      <c r="C114">
        <v>0.13</v>
      </c>
      <c r="J114">
        <v>30.3</v>
      </c>
      <c r="M114">
        <v>2.11</v>
      </c>
      <c r="N114">
        <v>35.65</v>
      </c>
      <c r="R114">
        <v>100</v>
      </c>
    </row>
    <row r="115" spans="1:18" x14ac:dyDescent="0.2">
      <c r="A115" s="106" t="s">
        <v>443</v>
      </c>
    </row>
    <row r="116" spans="1:18" s="108" customFormat="1" ht="15" x14ac:dyDescent="0.2">
      <c r="A116" s="109" t="s">
        <v>461</v>
      </c>
      <c r="B116" s="108">
        <v>30.41</v>
      </c>
      <c r="D116" s="108">
        <v>0.45</v>
      </c>
      <c r="E116" s="108">
        <v>0.77</v>
      </c>
      <c r="I116" s="108">
        <v>0.67</v>
      </c>
      <c r="J116" s="108">
        <v>9.2899999999999991</v>
      </c>
      <c r="M116" s="108">
        <v>0.9</v>
      </c>
      <c r="N116" s="108">
        <v>57.5</v>
      </c>
      <c r="R116" s="108">
        <v>100</v>
      </c>
    </row>
    <row r="117" spans="1:18" s="108" customFormat="1" ht="15" x14ac:dyDescent="0.2">
      <c r="A117" s="109" t="s">
        <v>462</v>
      </c>
      <c r="B117" s="108">
        <v>29.54</v>
      </c>
      <c r="D117" s="108">
        <v>0.32</v>
      </c>
      <c r="E117" s="108">
        <v>0.44</v>
      </c>
      <c r="I117" s="108">
        <v>0.33</v>
      </c>
      <c r="J117" s="108">
        <v>7.02</v>
      </c>
      <c r="M117" s="108">
        <v>0.69</v>
      </c>
      <c r="N117" s="108">
        <v>61.65</v>
      </c>
      <c r="R117" s="108">
        <v>100</v>
      </c>
    </row>
    <row r="118" spans="1:18" x14ac:dyDescent="0.2">
      <c r="A118" t="s">
        <v>390</v>
      </c>
    </row>
    <row r="119" spans="1:18" x14ac:dyDescent="0.2">
      <c r="A119" s="106" t="s">
        <v>463</v>
      </c>
      <c r="B119">
        <v>2.0099999999999998</v>
      </c>
      <c r="F119">
        <v>31.11</v>
      </c>
      <c r="N119">
        <v>27.75</v>
      </c>
      <c r="P119">
        <v>37.82</v>
      </c>
      <c r="Q119">
        <v>1.31</v>
      </c>
      <c r="R119">
        <v>100</v>
      </c>
    </row>
    <row r="120" spans="1:18" x14ac:dyDescent="0.2">
      <c r="A120" s="106" t="s">
        <v>464</v>
      </c>
      <c r="B120">
        <v>2.0699999999999998</v>
      </c>
      <c r="D120">
        <v>0.19</v>
      </c>
      <c r="E120">
        <v>0.39</v>
      </c>
      <c r="F120">
        <v>30.31</v>
      </c>
      <c r="N120">
        <v>28.81</v>
      </c>
      <c r="P120">
        <v>36.97</v>
      </c>
      <c r="Q120">
        <v>1.26</v>
      </c>
      <c r="R120">
        <v>100</v>
      </c>
    </row>
    <row r="121" spans="1:18" x14ac:dyDescent="0.2">
      <c r="A121" s="106" t="s">
        <v>465</v>
      </c>
      <c r="B121">
        <v>1.76</v>
      </c>
      <c r="F121">
        <v>31.89</v>
      </c>
      <c r="N121">
        <v>28.56</v>
      </c>
      <c r="P121">
        <v>36.82</v>
      </c>
      <c r="Q121">
        <v>0.97</v>
      </c>
      <c r="R121">
        <v>100</v>
      </c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4FAE-675F-4051-ACCE-566375039409}">
  <dimension ref="A1:Y36"/>
  <sheetViews>
    <sheetView topLeftCell="B1" zoomScaleNormal="100" workbookViewId="0">
      <selection activeCell="D20" sqref="D20"/>
    </sheetView>
  </sheetViews>
  <sheetFormatPr baseColWidth="10" defaultColWidth="8.83203125" defaultRowHeight="16" x14ac:dyDescent="0.2"/>
  <cols>
    <col min="1" max="1" width="20.5" style="25" customWidth="1"/>
    <col min="2" max="2" width="14.1640625" style="25" customWidth="1"/>
    <col min="3" max="3" width="10.5" style="25" customWidth="1"/>
    <col min="4" max="7" width="9" style="25" bestFit="1" customWidth="1"/>
    <col min="8" max="8" width="8.83203125" style="25"/>
    <col min="9" max="9" width="13" style="25" customWidth="1"/>
    <col min="10" max="10" width="10.6640625" style="25" customWidth="1"/>
    <col min="11" max="11" width="11.5" style="25" customWidth="1"/>
    <col min="12" max="12" width="9" style="25" bestFit="1" customWidth="1"/>
    <col min="13" max="13" width="10.33203125" style="25" customWidth="1"/>
    <col min="14" max="15" width="9" style="25" bestFit="1" customWidth="1"/>
    <col min="16" max="16" width="8.83203125" style="25"/>
    <col min="17" max="19" width="9" style="25" bestFit="1" customWidth="1"/>
    <col min="20" max="20" width="8.83203125" style="25"/>
    <col min="21" max="21" width="9" style="25" bestFit="1" customWidth="1"/>
    <col min="22" max="22" width="9.6640625" style="25" bestFit="1" customWidth="1"/>
    <col min="23" max="23" width="8.83203125" style="25"/>
    <col min="24" max="25" width="9.1640625" style="25" bestFit="1" customWidth="1"/>
    <col min="26" max="16384" width="8.83203125" style="25"/>
  </cols>
  <sheetData>
    <row r="1" spans="1:25" s="99" customFormat="1" x14ac:dyDescent="0.2"/>
    <row r="2" spans="1:25" s="24" customFormat="1" x14ac:dyDescent="0.2">
      <c r="A2" s="34" t="s">
        <v>215</v>
      </c>
    </row>
    <row r="3" spans="1:25" s="24" customFormat="1" x14ac:dyDescent="0.2"/>
    <row r="4" spans="1:25" s="100" customFormat="1" x14ac:dyDescent="0.2">
      <c r="A4" s="35" t="s">
        <v>352</v>
      </c>
    </row>
    <row r="5" spans="1:25" s="100" customFormat="1" x14ac:dyDescent="0.2"/>
    <row r="6" spans="1:25" s="5" customFormat="1" ht="20" x14ac:dyDescent="0.25">
      <c r="A6" s="5" t="s">
        <v>217</v>
      </c>
      <c r="B6" s="5" t="s">
        <v>218</v>
      </c>
      <c r="C6" s="5" t="s">
        <v>243</v>
      </c>
      <c r="D6" s="5" t="s">
        <v>43</v>
      </c>
      <c r="E6" s="5" t="s">
        <v>244</v>
      </c>
      <c r="F6" s="5" t="s">
        <v>43</v>
      </c>
      <c r="G6" s="5" t="s">
        <v>5</v>
      </c>
      <c r="I6" s="5" t="s">
        <v>245</v>
      </c>
      <c r="J6" s="5" t="s">
        <v>43</v>
      </c>
      <c r="K6" s="5" t="s">
        <v>246</v>
      </c>
      <c r="L6" s="5" t="s">
        <v>43</v>
      </c>
      <c r="M6" s="5" t="s">
        <v>247</v>
      </c>
      <c r="N6" s="5" t="s">
        <v>43</v>
      </c>
      <c r="O6" s="5" t="s">
        <v>5</v>
      </c>
      <c r="Q6" s="5" t="s">
        <v>248</v>
      </c>
      <c r="R6" s="5" t="s">
        <v>43</v>
      </c>
      <c r="S6" s="5" t="s">
        <v>5</v>
      </c>
      <c r="U6" s="5" t="s">
        <v>212</v>
      </c>
      <c r="V6" s="5" t="s">
        <v>213</v>
      </c>
      <c r="X6" s="5" t="s">
        <v>214</v>
      </c>
      <c r="Y6" s="5" t="s">
        <v>213</v>
      </c>
    </row>
    <row r="7" spans="1:25" s="5" customFormat="1" x14ac:dyDescent="0.2"/>
    <row r="8" spans="1:25" s="5" customFormat="1" x14ac:dyDescent="0.2">
      <c r="A8" s="25" t="s">
        <v>34</v>
      </c>
      <c r="B8" s="25">
        <v>430</v>
      </c>
      <c r="C8" s="25">
        <v>0.15</v>
      </c>
      <c r="D8" s="25">
        <v>3.3000000000000002E-2</v>
      </c>
      <c r="E8" s="25">
        <v>0.217</v>
      </c>
      <c r="F8" s="25">
        <v>3.4000000000000002E-2</v>
      </c>
      <c r="G8" s="25">
        <v>13</v>
      </c>
      <c r="I8" s="27">
        <v>0.67566497680019799</v>
      </c>
      <c r="J8" s="27">
        <v>5.8615452207074627E-2</v>
      </c>
      <c r="K8" s="27">
        <v>0.85</v>
      </c>
      <c r="L8" s="25">
        <v>0.161</v>
      </c>
      <c r="M8" s="25">
        <v>0.95399999999999996</v>
      </c>
      <c r="N8" s="25">
        <v>0.104</v>
      </c>
      <c r="O8" s="25">
        <v>3</v>
      </c>
      <c r="P8" s="25"/>
      <c r="Q8" s="25">
        <v>-0.57999999999999996</v>
      </c>
      <c r="R8" s="25">
        <v>0.06</v>
      </c>
      <c r="S8" s="25">
        <v>4</v>
      </c>
      <c r="T8" s="25"/>
    </row>
    <row r="9" spans="1:25" s="5" customFormat="1" x14ac:dyDescent="0.2">
      <c r="A9" s="25" t="s">
        <v>35</v>
      </c>
      <c r="B9" s="25">
        <v>456</v>
      </c>
      <c r="C9" s="25">
        <v>0.11899999999999999</v>
      </c>
      <c r="D9" s="25">
        <v>6.6000000000000003E-2</v>
      </c>
      <c r="E9" s="25">
        <v>0.17699999999999999</v>
      </c>
      <c r="F9" s="25">
        <v>8.5000000000000006E-2</v>
      </c>
      <c r="G9" s="25">
        <v>8</v>
      </c>
      <c r="I9" s="25"/>
      <c r="J9" s="25"/>
      <c r="K9" s="27"/>
      <c r="L9" s="25"/>
      <c r="M9" s="25"/>
      <c r="N9" s="25"/>
      <c r="O9" s="25"/>
      <c r="P9" s="25"/>
      <c r="Q9" s="25">
        <v>-0.79</v>
      </c>
      <c r="R9" s="25">
        <v>0.17</v>
      </c>
      <c r="S9" s="25">
        <v>6</v>
      </c>
      <c r="T9" s="25"/>
    </row>
    <row r="10" spans="1:25" s="5" customFormat="1" x14ac:dyDescent="0.2">
      <c r="A10" s="25" t="s">
        <v>209</v>
      </c>
      <c r="B10" s="25">
        <v>464</v>
      </c>
      <c r="C10" s="25"/>
      <c r="D10" s="25"/>
      <c r="E10" s="25"/>
      <c r="F10" s="25"/>
      <c r="G10" s="25"/>
      <c r="H10" s="25"/>
      <c r="I10" s="27">
        <v>2.4022627278075248E-2</v>
      </c>
      <c r="J10" s="27">
        <v>1.4259783616320239E-2</v>
      </c>
      <c r="K10" s="27">
        <v>0.192</v>
      </c>
      <c r="L10" s="25">
        <v>4.2999999999999997E-2</v>
      </c>
      <c r="M10" s="25">
        <v>9.5000000000000001E-2</v>
      </c>
      <c r="N10" s="25">
        <v>7.9000000000000001E-2</v>
      </c>
      <c r="O10" s="25">
        <v>3</v>
      </c>
      <c r="P10" s="25"/>
      <c r="Q10" s="25">
        <v>-0.96</v>
      </c>
      <c r="R10" s="25">
        <v>7.0000000000000007E-2</v>
      </c>
      <c r="S10" s="25">
        <v>3</v>
      </c>
      <c r="T10" s="25"/>
    </row>
    <row r="11" spans="1:25" s="5" customFormat="1" x14ac:dyDescent="0.2">
      <c r="A11" s="25" t="s">
        <v>34</v>
      </c>
      <c r="B11" s="25">
        <v>475</v>
      </c>
      <c r="C11" s="25">
        <v>0.17100000000000001</v>
      </c>
      <c r="D11" s="25">
        <v>5.5E-2</v>
      </c>
      <c r="E11" s="25">
        <v>0.24099999999999999</v>
      </c>
      <c r="F11" s="25">
        <v>8.7999999999999995E-2</v>
      </c>
      <c r="G11" s="25">
        <v>4</v>
      </c>
      <c r="H11" s="25"/>
      <c r="I11" s="25">
        <v>0.84599999999999997</v>
      </c>
      <c r="J11" s="25">
        <v>2.1999999999999999E-2</v>
      </c>
      <c r="K11" s="29" t="s">
        <v>267</v>
      </c>
      <c r="L11" s="25">
        <v>0.221</v>
      </c>
      <c r="M11" s="30" t="s">
        <v>351</v>
      </c>
      <c r="N11" s="25">
        <v>9.2999999999999999E-2</v>
      </c>
      <c r="O11" s="24">
        <v>3</v>
      </c>
      <c r="P11" s="25"/>
      <c r="Q11" s="25">
        <v>-0.69</v>
      </c>
      <c r="R11" s="25">
        <v>0.09</v>
      </c>
      <c r="S11" s="25">
        <v>3</v>
      </c>
      <c r="T11" s="25"/>
    </row>
    <row r="12" spans="1:25" s="5" customFormat="1" x14ac:dyDescent="0.2">
      <c r="A12" s="25" t="s">
        <v>216</v>
      </c>
      <c r="B12" s="25">
        <v>476</v>
      </c>
      <c r="C12" s="25"/>
      <c r="D12" s="25"/>
      <c r="E12" s="25"/>
      <c r="F12" s="25"/>
      <c r="G12" s="25"/>
      <c r="H12" s="25"/>
      <c r="I12" s="25"/>
      <c r="J12" s="25"/>
      <c r="L12" s="25"/>
      <c r="M12" s="30"/>
      <c r="N12" s="25"/>
      <c r="O12" s="24"/>
      <c r="P12" s="25"/>
      <c r="Q12" s="25"/>
      <c r="R12" s="25"/>
      <c r="S12" s="25"/>
      <c r="T12" s="25"/>
      <c r="U12" s="24">
        <v>0.70500512500000001</v>
      </c>
      <c r="V12" s="24">
        <v>6.9999999999999999E-6</v>
      </c>
      <c r="X12" s="33">
        <v>0.51263276999999996</v>
      </c>
      <c r="Y12" s="33">
        <v>1.2999999999999999E-5</v>
      </c>
    </row>
    <row r="13" spans="1:25" s="5" customFormat="1" x14ac:dyDescent="0.2">
      <c r="A13" s="25" t="s">
        <v>36</v>
      </c>
      <c r="B13" s="25">
        <v>489</v>
      </c>
      <c r="C13" s="25"/>
      <c r="D13" s="25"/>
      <c r="E13" s="25"/>
      <c r="F13" s="25"/>
      <c r="G13" s="25"/>
      <c r="H13" s="25"/>
      <c r="I13" s="25"/>
      <c r="J13" s="25"/>
      <c r="K13" s="27"/>
      <c r="L13" s="25"/>
      <c r="M13" s="25"/>
      <c r="N13" s="25"/>
      <c r="O13" s="25"/>
      <c r="P13" s="25"/>
      <c r="Q13" s="25">
        <v>-0.98</v>
      </c>
      <c r="R13" s="25">
        <v>0.08</v>
      </c>
      <c r="S13" s="25">
        <v>4</v>
      </c>
      <c r="T13" s="25"/>
    </row>
    <row r="14" spans="1:25" s="5" customFormat="1" x14ac:dyDescent="0.2">
      <c r="A14" s="25" t="s">
        <v>36</v>
      </c>
      <c r="B14" s="25">
        <v>497</v>
      </c>
      <c r="C14" s="25">
        <v>3.4000000000000002E-2</v>
      </c>
      <c r="D14" s="25">
        <v>1.6E-2</v>
      </c>
      <c r="E14" s="25">
        <v>4.8000000000000001E-2</v>
      </c>
      <c r="F14" s="25">
        <v>2.4E-2</v>
      </c>
      <c r="G14" s="25">
        <v>4</v>
      </c>
      <c r="I14" s="91">
        <v>8.0000000000000002E-3</v>
      </c>
      <c r="J14" s="24">
        <v>0.04</v>
      </c>
      <c r="K14" s="28">
        <v>1.9E-2</v>
      </c>
      <c r="L14" s="24">
        <v>4.8000000000000001E-2</v>
      </c>
      <c r="M14" s="24">
        <v>5.1999999999999998E-2</v>
      </c>
      <c r="N14" s="24">
        <v>0.104</v>
      </c>
      <c r="O14" s="24">
        <v>6</v>
      </c>
      <c r="P14" s="25"/>
      <c r="Q14" s="25">
        <v>-0.79</v>
      </c>
      <c r="R14" s="25">
        <v>0.05</v>
      </c>
      <c r="S14" s="25">
        <v>7</v>
      </c>
      <c r="T14" s="25"/>
    </row>
    <row r="15" spans="1:25" s="5" customFormat="1" x14ac:dyDescent="0.2">
      <c r="A15" s="25" t="s">
        <v>36</v>
      </c>
      <c r="B15" s="25">
        <v>523</v>
      </c>
      <c r="C15" s="25"/>
      <c r="D15" s="25"/>
      <c r="E15" s="25"/>
      <c r="F15" s="25"/>
      <c r="G15" s="25"/>
      <c r="H15" s="25"/>
      <c r="I15" s="25"/>
      <c r="J15" s="25"/>
      <c r="K15" s="27"/>
      <c r="L15" s="25"/>
      <c r="M15" s="25"/>
      <c r="N15" s="25"/>
      <c r="O15" s="25"/>
      <c r="P15" s="25"/>
      <c r="Q15" s="43">
        <v>-0.9</v>
      </c>
      <c r="R15" s="25">
        <v>0.04</v>
      </c>
      <c r="S15" s="25">
        <v>5</v>
      </c>
      <c r="T15" s="25"/>
    </row>
    <row r="16" spans="1:25" s="5" customFormat="1" x14ac:dyDescent="0.2">
      <c r="A16" s="25" t="s">
        <v>36</v>
      </c>
      <c r="B16" s="25">
        <v>525</v>
      </c>
      <c r="C16" s="25">
        <v>7.0000000000000007E-2</v>
      </c>
      <c r="D16" s="25">
        <v>6.5000000000000002E-2</v>
      </c>
      <c r="E16" s="25">
        <v>0.112</v>
      </c>
      <c r="F16" s="25">
        <v>0.113</v>
      </c>
      <c r="G16" s="25">
        <v>4</v>
      </c>
      <c r="H16" s="25"/>
      <c r="I16" s="25">
        <v>-1.2E-2</v>
      </c>
      <c r="J16" s="25">
        <v>3.5999999999999997E-2</v>
      </c>
      <c r="K16" s="27">
        <v>-5.6000000000000001E-2</v>
      </c>
      <c r="L16" s="25">
        <v>5.0999999999999997E-2</v>
      </c>
      <c r="M16" s="25">
        <v>-6.6000000000000003E-2</v>
      </c>
      <c r="N16" s="25">
        <v>4.1000000000000002E-2</v>
      </c>
      <c r="O16" s="25">
        <v>4</v>
      </c>
      <c r="P16" s="25"/>
      <c r="Q16" s="25"/>
      <c r="R16" s="25"/>
      <c r="S16" s="25"/>
      <c r="T16" s="25"/>
    </row>
    <row r="17" spans="1:20" s="5" customFormat="1" x14ac:dyDescent="0.2">
      <c r="A17" s="25" t="s">
        <v>36</v>
      </c>
      <c r="B17" s="25">
        <v>532</v>
      </c>
      <c r="C17" s="25">
        <v>5.7000000000000002E-2</v>
      </c>
      <c r="D17" s="25">
        <v>5.0999999999999997E-2</v>
      </c>
      <c r="E17" s="25">
        <v>7.6999999999999999E-2</v>
      </c>
      <c r="F17" s="25">
        <v>7.1999999999999995E-2</v>
      </c>
      <c r="G17" s="25">
        <v>3</v>
      </c>
      <c r="I17" s="25">
        <v>-4.5999999999999999E-2</v>
      </c>
      <c r="J17" s="25">
        <v>0.01</v>
      </c>
      <c r="K17" s="27">
        <v>-7.4999999999999997E-2</v>
      </c>
      <c r="L17" s="25">
        <v>2.3E-2</v>
      </c>
      <c r="M17" s="25">
        <v>-0.106</v>
      </c>
      <c r="N17" s="25">
        <v>3.3000000000000002E-2</v>
      </c>
      <c r="O17" s="25">
        <v>3</v>
      </c>
      <c r="P17" s="25"/>
      <c r="Q17" s="25">
        <v>-0.98</v>
      </c>
      <c r="R17" s="25">
        <v>0.06</v>
      </c>
      <c r="S17" s="25">
        <v>5</v>
      </c>
      <c r="T17" s="25"/>
    </row>
    <row r="18" spans="1:20" s="5" customFormat="1" x14ac:dyDescent="0.2">
      <c r="A18" s="25" t="s">
        <v>36</v>
      </c>
      <c r="B18" s="25">
        <v>534</v>
      </c>
      <c r="C18" s="25">
        <v>6.5000000000000002E-2</v>
      </c>
      <c r="D18" s="25">
        <v>4.2999999999999997E-2</v>
      </c>
      <c r="E18" s="25">
        <v>8.5000000000000006E-2</v>
      </c>
      <c r="F18" s="25">
        <v>6.7000000000000004E-2</v>
      </c>
      <c r="G18" s="25">
        <v>6</v>
      </c>
      <c r="I18" s="24">
        <v>-3.3000000000000002E-2</v>
      </c>
      <c r="J18" s="24">
        <v>0.01</v>
      </c>
      <c r="K18" s="28">
        <v>-7.8E-2</v>
      </c>
      <c r="L18" s="24">
        <v>4.9000000000000002E-2</v>
      </c>
      <c r="M18" s="24">
        <v>-0.105</v>
      </c>
      <c r="N18" s="24">
        <v>2.3E-2</v>
      </c>
      <c r="O18" s="24">
        <v>3</v>
      </c>
      <c r="P18" s="25"/>
      <c r="Q18" s="25"/>
      <c r="R18" s="25"/>
      <c r="S18" s="25"/>
      <c r="T18" s="25"/>
    </row>
    <row r="19" spans="1:20" s="5" customFormat="1" x14ac:dyDescent="0.2">
      <c r="A19" s="25" t="s">
        <v>216</v>
      </c>
      <c r="B19" s="25">
        <v>537</v>
      </c>
      <c r="C19" s="25">
        <v>9.5000000000000001E-2</v>
      </c>
      <c r="D19" s="25">
        <v>1.7999999999999999E-2</v>
      </c>
      <c r="E19" s="25">
        <v>0.17100000000000001</v>
      </c>
      <c r="F19" s="25">
        <v>7.5999999999999998E-2</v>
      </c>
      <c r="G19" s="25">
        <v>3</v>
      </c>
      <c r="I19" s="91">
        <v>-3.9E-2</v>
      </c>
      <c r="J19" s="24">
        <v>1.9E-2</v>
      </c>
      <c r="K19" s="28">
        <v>-8.8999999999999996E-2</v>
      </c>
      <c r="L19" s="24">
        <v>0.03</v>
      </c>
      <c r="M19" s="24">
        <v>-0.109</v>
      </c>
      <c r="N19" s="24">
        <v>3.5000000000000003E-2</v>
      </c>
      <c r="O19" s="24">
        <v>3</v>
      </c>
      <c r="P19" s="25"/>
      <c r="Q19" s="25"/>
      <c r="R19" s="25"/>
      <c r="S19" s="25"/>
      <c r="T19" s="25"/>
    </row>
    <row r="20" spans="1:20" s="5" customFormat="1" x14ac:dyDescent="0.2">
      <c r="A20" s="25" t="s">
        <v>209</v>
      </c>
      <c r="B20" s="25">
        <v>539</v>
      </c>
      <c r="C20" s="25">
        <v>0.107</v>
      </c>
      <c r="D20" s="25">
        <v>8.5000000000000006E-2</v>
      </c>
      <c r="E20" s="25">
        <v>0.15</v>
      </c>
      <c r="F20" s="25">
        <v>0.13400000000000001</v>
      </c>
      <c r="G20" s="25">
        <v>3</v>
      </c>
      <c r="H20" s="25"/>
      <c r="I20" s="25">
        <v>7.5999999999999998E-2</v>
      </c>
      <c r="J20" s="25">
        <v>2.5000000000000001E-2</v>
      </c>
      <c r="K20" s="27">
        <v>0.09</v>
      </c>
      <c r="L20" s="25">
        <v>8.6999999999999994E-2</v>
      </c>
      <c r="M20" s="25">
        <v>0.12</v>
      </c>
      <c r="N20" s="25">
        <v>3.1E-2</v>
      </c>
      <c r="O20" s="25">
        <v>3</v>
      </c>
      <c r="P20" s="25"/>
      <c r="Q20" s="25">
        <v>-0.85</v>
      </c>
      <c r="R20" s="25">
        <v>0.08</v>
      </c>
      <c r="S20" s="25">
        <v>4</v>
      </c>
      <c r="T20" s="25"/>
    </row>
    <row r="21" spans="1:20" s="5" customFormat="1" x14ac:dyDescent="0.2">
      <c r="A21" s="25" t="s">
        <v>36</v>
      </c>
      <c r="B21" s="25">
        <v>540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>
        <v>-0.97</v>
      </c>
      <c r="R21" s="25">
        <v>0.08</v>
      </c>
      <c r="S21" s="25">
        <v>5</v>
      </c>
      <c r="T21" s="25"/>
    </row>
    <row r="22" spans="1:20" s="5" customFormat="1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5" customFormat="1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5" customFormat="1" x14ac:dyDescent="0.2">
      <c r="A24" s="32" t="s">
        <v>219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5" customFormat="1" x14ac:dyDescent="0.2">
      <c r="A25" s="35" t="s">
        <v>268</v>
      </c>
    </row>
    <row r="26" spans="1:20" s="5" customForma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</row>
    <row r="27" spans="1:20" s="5" customFormat="1" x14ac:dyDescent="0.2">
      <c r="A27" s="91"/>
      <c r="B27" s="91"/>
      <c r="C27" s="91"/>
      <c r="D27" s="91"/>
      <c r="E27" s="91"/>
      <c r="F27" s="91"/>
      <c r="G27" s="91"/>
      <c r="H27" s="91"/>
    </row>
    <row r="28" spans="1:20" s="5" customFormat="1" x14ac:dyDescent="0.2">
      <c r="A28" s="91"/>
      <c r="B28" s="91"/>
      <c r="C28" s="91"/>
      <c r="D28" s="91"/>
      <c r="E28" s="91"/>
      <c r="F28" s="91"/>
      <c r="G28" s="91"/>
      <c r="H28" s="91"/>
    </row>
    <row r="29" spans="1:20" s="24" customForma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</row>
    <row r="30" spans="1:20" s="24" customForma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</row>
    <row r="31" spans="1:20" s="24" customForma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</row>
    <row r="32" spans="1:20" s="24" customForma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</row>
    <row r="33" spans="1:10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</row>
    <row r="34" spans="1:10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</row>
    <row r="35" spans="1:10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spans="1:10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99A5-A4DD-0F43-802B-A93091BEF665}">
  <dimension ref="A2:BJ76"/>
  <sheetViews>
    <sheetView zoomScale="70" zoomScaleNormal="70" workbookViewId="0">
      <selection activeCell="E8" sqref="E8"/>
    </sheetView>
  </sheetViews>
  <sheetFormatPr baseColWidth="10" defaultColWidth="8.83203125" defaultRowHeight="16" x14ac:dyDescent="0.2"/>
  <cols>
    <col min="1" max="1" width="8.83203125" style="38"/>
    <col min="2" max="2" width="13.1640625" style="38" customWidth="1"/>
    <col min="3" max="3" width="14.6640625" style="38" customWidth="1"/>
    <col min="4" max="4" width="16.5" style="38" customWidth="1"/>
    <col min="5" max="5" width="15" style="38" customWidth="1"/>
    <col min="6" max="6" width="14.83203125" style="38" customWidth="1"/>
    <col min="7" max="7" width="15.1640625" style="38" customWidth="1"/>
    <col min="8" max="9" width="8.83203125" style="38"/>
    <col min="10" max="10" width="12.83203125" style="38" customWidth="1"/>
    <col min="11" max="11" width="13.5" style="38" customWidth="1"/>
    <col min="12" max="12" width="15.6640625" style="38" customWidth="1"/>
    <col min="13" max="13" width="14.1640625" style="38" customWidth="1"/>
    <col min="14" max="14" width="9.6640625" style="38" customWidth="1"/>
    <col min="15" max="17" width="8.83203125" style="38"/>
    <col min="18" max="18" width="14.5" style="38" customWidth="1"/>
    <col min="19" max="19" width="13" style="38" customWidth="1"/>
    <col min="20" max="20" width="13.83203125" style="38" customWidth="1"/>
    <col min="21" max="21" width="10" style="38" customWidth="1"/>
    <col min="22" max="16384" width="8.83203125" style="38"/>
  </cols>
  <sheetData>
    <row r="2" spans="1:22" s="4" customFormat="1" x14ac:dyDescent="0.2">
      <c r="A2" s="3" t="s">
        <v>59</v>
      </c>
    </row>
    <row r="3" spans="1:22" s="4" customFormat="1" x14ac:dyDescent="0.2"/>
    <row r="4" spans="1:22" s="26" customFormat="1" x14ac:dyDescent="0.2">
      <c r="A4" s="26" t="s">
        <v>353</v>
      </c>
    </row>
    <row r="5" spans="1:22" s="4" customFormat="1" x14ac:dyDescent="0.2"/>
    <row r="6" spans="1:22" x14ac:dyDescent="0.2">
      <c r="A6" s="1" t="s">
        <v>0</v>
      </c>
    </row>
    <row r="8" spans="1:22" s="6" customFormat="1" ht="20" x14ac:dyDescent="0.25">
      <c r="A8" s="6" t="s">
        <v>1</v>
      </c>
      <c r="B8" s="6" t="s">
        <v>2</v>
      </c>
      <c r="C8" s="6" t="s">
        <v>249</v>
      </c>
      <c r="D8" s="6" t="s">
        <v>3</v>
      </c>
      <c r="E8" s="6" t="s">
        <v>251</v>
      </c>
      <c r="F8" s="6" t="s">
        <v>4</v>
      </c>
      <c r="G8" s="6" t="s">
        <v>252</v>
      </c>
      <c r="H8" s="6" t="s">
        <v>4</v>
      </c>
      <c r="I8" s="6" t="s">
        <v>5</v>
      </c>
      <c r="K8" s="6" t="s">
        <v>253</v>
      </c>
      <c r="L8" s="6" t="s">
        <v>254</v>
      </c>
      <c r="M8" s="6" t="s">
        <v>4</v>
      </c>
      <c r="N8" s="6" t="s">
        <v>255</v>
      </c>
      <c r="O8" s="6" t="s">
        <v>4</v>
      </c>
      <c r="P8" s="6" t="s">
        <v>5</v>
      </c>
      <c r="R8" s="6" t="s">
        <v>256</v>
      </c>
      <c r="S8" s="6" t="s">
        <v>6</v>
      </c>
      <c r="T8" s="6" t="s">
        <v>257</v>
      </c>
      <c r="U8" s="6" t="s">
        <v>258</v>
      </c>
      <c r="V8" s="6" t="s">
        <v>6</v>
      </c>
    </row>
    <row r="9" spans="1:22" x14ac:dyDescent="0.2">
      <c r="A9" s="2" t="s">
        <v>7</v>
      </c>
      <c r="C9" s="25">
        <v>1</v>
      </c>
      <c r="D9" s="25">
        <v>1</v>
      </c>
    </row>
    <row r="11" spans="1:22" x14ac:dyDescent="0.2">
      <c r="A11" s="38" t="s">
        <v>8</v>
      </c>
      <c r="B11" s="38" t="s">
        <v>9</v>
      </c>
      <c r="C11" s="25">
        <v>52.22</v>
      </c>
      <c r="D11" s="25">
        <v>7.58</v>
      </c>
      <c r="E11" s="25">
        <v>4.4999999999999998E-2</v>
      </c>
      <c r="F11" s="25">
        <v>1.7999999999999999E-2</v>
      </c>
      <c r="G11" s="25">
        <v>5.8999999999999997E-2</v>
      </c>
      <c r="H11" s="25">
        <v>3.1E-2</v>
      </c>
      <c r="I11" s="25">
        <v>3</v>
      </c>
      <c r="J11" s="27"/>
      <c r="K11" s="27">
        <v>-5.3999999999999999E-2</v>
      </c>
      <c r="L11" s="25">
        <v>0.22600000000000001</v>
      </c>
      <c r="M11" s="27">
        <v>4.2000000000000003E-2</v>
      </c>
      <c r="N11" s="27">
        <v>-0.115</v>
      </c>
      <c r="O11" s="27">
        <v>0.104</v>
      </c>
      <c r="P11" s="81">
        <v>3</v>
      </c>
    </row>
    <row r="12" spans="1:22" x14ac:dyDescent="0.2">
      <c r="A12" s="38" t="s">
        <v>10</v>
      </c>
      <c r="B12" s="38" t="s">
        <v>9</v>
      </c>
      <c r="C12" s="25">
        <v>52.24</v>
      </c>
      <c r="D12" s="25">
        <v>6.78</v>
      </c>
      <c r="E12" s="25">
        <v>7.8E-2</v>
      </c>
      <c r="F12" s="25">
        <v>4.3999999999999997E-2</v>
      </c>
      <c r="G12" s="25">
        <v>0.13600000000000001</v>
      </c>
      <c r="H12" s="25">
        <v>7.1999999999999995E-2</v>
      </c>
      <c r="I12" s="25">
        <v>3</v>
      </c>
      <c r="J12" s="27"/>
      <c r="K12" s="27">
        <v>-5.0000000000000001E-3</v>
      </c>
      <c r="L12" s="25">
        <v>0.27500000000000002</v>
      </c>
      <c r="M12" s="27">
        <v>4.1000000000000002E-2</v>
      </c>
      <c r="N12" s="27">
        <v>1.0999999999999999E-2</v>
      </c>
      <c r="O12" s="27">
        <v>5.6000000000000001E-2</v>
      </c>
      <c r="P12" s="81">
        <v>3</v>
      </c>
      <c r="R12" s="40">
        <v>0.51242699999999997</v>
      </c>
      <c r="S12" s="40">
        <v>9.0000000000000002E-6</v>
      </c>
      <c r="T12" s="25">
        <v>0.51206099999999999</v>
      </c>
      <c r="U12" s="25">
        <v>-0.65</v>
      </c>
      <c r="V12" s="25">
        <v>0.17</v>
      </c>
    </row>
    <row r="13" spans="1:22" x14ac:dyDescent="0.2">
      <c r="A13" s="38" t="s">
        <v>11</v>
      </c>
      <c r="B13" s="38" t="s">
        <v>9</v>
      </c>
      <c r="C13" s="25">
        <v>53.49</v>
      </c>
      <c r="D13" s="25">
        <v>8.32</v>
      </c>
      <c r="E13" s="25">
        <v>3.7999999999999999E-2</v>
      </c>
      <c r="F13" s="25">
        <v>2.4E-2</v>
      </c>
      <c r="G13" s="25">
        <v>6.2E-2</v>
      </c>
      <c r="H13" s="25">
        <v>4.3999999999999997E-2</v>
      </c>
      <c r="I13" s="25">
        <v>3</v>
      </c>
      <c r="J13" s="27"/>
      <c r="K13" s="27">
        <v>-5.8000000000000003E-2</v>
      </c>
      <c r="L13" s="25">
        <v>0.222</v>
      </c>
      <c r="M13" s="27">
        <v>1.7000000000000001E-2</v>
      </c>
      <c r="N13" s="27">
        <v>-0.106</v>
      </c>
      <c r="O13" s="27">
        <v>1.2999999999999999E-2</v>
      </c>
      <c r="P13" s="81">
        <v>3</v>
      </c>
      <c r="R13" s="25"/>
      <c r="S13" s="40"/>
      <c r="T13" s="25"/>
      <c r="U13" s="25"/>
      <c r="V13" s="25"/>
    </row>
    <row r="14" spans="1:22" x14ac:dyDescent="0.2">
      <c r="A14" s="38" t="s">
        <v>12</v>
      </c>
      <c r="B14" s="38" t="s">
        <v>13</v>
      </c>
      <c r="C14" s="25">
        <v>58.88</v>
      </c>
      <c r="D14" s="25">
        <v>5.32</v>
      </c>
      <c r="E14" s="25">
        <v>7.3999999999999996E-2</v>
      </c>
      <c r="F14" s="25">
        <v>3.4000000000000002E-2</v>
      </c>
      <c r="G14" s="25">
        <v>0.108</v>
      </c>
      <c r="H14" s="25">
        <v>4.5999999999999999E-2</v>
      </c>
      <c r="I14" s="25">
        <v>4</v>
      </c>
      <c r="J14" s="27"/>
      <c r="K14" s="27">
        <v>2E-3</v>
      </c>
      <c r="L14" s="25">
        <v>0.28199999999999997</v>
      </c>
      <c r="M14" s="27">
        <v>3.1E-2</v>
      </c>
      <c r="N14" s="27">
        <v>5.7000000000000002E-2</v>
      </c>
      <c r="O14" s="27">
        <v>4.1000000000000002E-2</v>
      </c>
      <c r="P14" s="81">
        <v>3</v>
      </c>
      <c r="R14" s="25"/>
      <c r="S14" s="40"/>
      <c r="T14" s="25"/>
      <c r="U14" s="25"/>
      <c r="V14" s="25"/>
    </row>
    <row r="15" spans="1:22" x14ac:dyDescent="0.2">
      <c r="A15" s="38" t="s">
        <v>14</v>
      </c>
      <c r="B15" s="38" t="s">
        <v>13</v>
      </c>
      <c r="C15" s="25">
        <v>61.16</v>
      </c>
      <c r="D15" s="25">
        <v>4.4800000000000004</v>
      </c>
      <c r="E15" s="25">
        <v>9.1999999999999998E-2</v>
      </c>
      <c r="F15" s="25">
        <v>4.2999999999999997E-2</v>
      </c>
      <c r="G15" s="25">
        <v>0.129</v>
      </c>
      <c r="H15" s="25">
        <v>6.6000000000000003E-2</v>
      </c>
      <c r="I15" s="25">
        <v>5</v>
      </c>
      <c r="J15" s="27"/>
      <c r="K15" s="27">
        <v>8.0000000000000002E-3</v>
      </c>
      <c r="L15" s="25">
        <v>0.28799999999999998</v>
      </c>
      <c r="M15" s="27">
        <v>2.1000000000000001E-2</v>
      </c>
      <c r="N15" s="27">
        <v>7.3999999999999996E-2</v>
      </c>
      <c r="O15" s="27">
        <v>8.4000000000000005E-2</v>
      </c>
      <c r="P15" s="81">
        <v>3</v>
      </c>
      <c r="R15" s="25"/>
      <c r="S15" s="40"/>
      <c r="T15" s="25"/>
      <c r="U15" s="25"/>
      <c r="V15" s="25"/>
    </row>
    <row r="16" spans="1:22" x14ac:dyDescent="0.2">
      <c r="A16" s="38" t="s">
        <v>15</v>
      </c>
      <c r="B16" s="38" t="s">
        <v>13</v>
      </c>
      <c r="C16" s="25">
        <v>61.97</v>
      </c>
      <c r="D16" s="25">
        <v>3.56</v>
      </c>
      <c r="E16" s="25">
        <v>8.2000000000000003E-2</v>
      </c>
      <c r="F16" s="27">
        <v>0.04</v>
      </c>
      <c r="G16" s="25">
        <v>0.113</v>
      </c>
      <c r="H16" s="25">
        <v>4.7E-2</v>
      </c>
      <c r="I16" s="25">
        <v>3</v>
      </c>
      <c r="J16" s="27"/>
      <c r="K16" s="27">
        <v>2.5000000000000001E-2</v>
      </c>
      <c r="L16" s="25">
        <v>0.30499999999999999</v>
      </c>
      <c r="M16" s="27">
        <v>8.0000000000000002E-3</v>
      </c>
      <c r="N16" s="27">
        <v>8.1000000000000003E-2</v>
      </c>
      <c r="O16" s="27">
        <v>3.4000000000000002E-2</v>
      </c>
      <c r="P16" s="81">
        <v>3</v>
      </c>
      <c r="R16" s="25"/>
      <c r="S16" s="40"/>
      <c r="T16" s="25"/>
      <c r="U16" s="25"/>
      <c r="V16" s="25"/>
    </row>
    <row r="17" spans="1:22" x14ac:dyDescent="0.2">
      <c r="A17" s="38" t="s">
        <v>16</v>
      </c>
      <c r="B17" s="38" t="s">
        <v>17</v>
      </c>
      <c r="C17" s="25">
        <v>63.12</v>
      </c>
      <c r="D17" s="25">
        <v>3.34</v>
      </c>
      <c r="E17" s="25">
        <v>9.1999999999999998E-2</v>
      </c>
      <c r="F17" s="25">
        <v>1.0999999999999999E-2</v>
      </c>
      <c r="G17" s="27">
        <v>0.13</v>
      </c>
      <c r="H17" s="25">
        <v>8.9999999999999993E-3</v>
      </c>
      <c r="I17" s="25">
        <v>3</v>
      </c>
      <c r="J17" s="27"/>
      <c r="K17" s="27">
        <v>7.2999999999999995E-2</v>
      </c>
      <c r="L17" s="25">
        <v>0.35299999999999998</v>
      </c>
      <c r="M17" s="27">
        <v>1.4E-2</v>
      </c>
      <c r="N17" s="27">
        <v>0.18</v>
      </c>
      <c r="O17" s="27">
        <v>2.9000000000000001E-2</v>
      </c>
      <c r="P17" s="81">
        <v>3</v>
      </c>
      <c r="R17" s="25"/>
      <c r="S17" s="40"/>
      <c r="T17" s="25"/>
      <c r="U17" s="25"/>
      <c r="V17" s="25"/>
    </row>
    <row r="18" spans="1:22" x14ac:dyDescent="0.2">
      <c r="A18" s="38" t="s">
        <v>18</v>
      </c>
      <c r="B18" s="38" t="s">
        <v>17</v>
      </c>
      <c r="C18" s="25">
        <v>65.430000000000007</v>
      </c>
      <c r="D18" s="25">
        <v>2.69</v>
      </c>
      <c r="E18" s="25">
        <v>0.17499999999999999</v>
      </c>
      <c r="F18" s="25">
        <v>8.9999999999999993E-3</v>
      </c>
      <c r="G18" s="27">
        <v>0.28999999999999998</v>
      </c>
      <c r="H18" s="25">
        <v>4.7E-2</v>
      </c>
      <c r="I18" s="25">
        <v>6</v>
      </c>
      <c r="J18" s="27"/>
      <c r="K18" s="27">
        <v>-2.5999999999999999E-2</v>
      </c>
      <c r="L18" s="25">
        <v>0.254</v>
      </c>
      <c r="M18" s="27">
        <v>0.06</v>
      </c>
      <c r="N18" s="27">
        <v>-6.3E-2</v>
      </c>
      <c r="O18" s="27">
        <v>9.2999999999999999E-2</v>
      </c>
      <c r="P18" s="81">
        <v>4</v>
      </c>
      <c r="Q18" s="27"/>
      <c r="R18" s="40">
        <v>0.51234000000000002</v>
      </c>
      <c r="S18" s="40">
        <v>6.0000000000000002E-6</v>
      </c>
      <c r="T18" s="25">
        <v>0.51199600000000001</v>
      </c>
      <c r="U18" s="25">
        <v>-1.93</v>
      </c>
      <c r="V18" s="25">
        <v>0.12</v>
      </c>
    </row>
    <row r="19" spans="1:22" x14ac:dyDescent="0.2">
      <c r="A19" s="38" t="s">
        <v>19</v>
      </c>
      <c r="B19" s="38" t="s">
        <v>17</v>
      </c>
      <c r="C19" s="43">
        <v>66.400000000000006</v>
      </c>
      <c r="D19" s="43">
        <v>2.4</v>
      </c>
      <c r="E19" s="25">
        <v>0.104</v>
      </c>
      <c r="F19" s="25">
        <v>4.4999999999999998E-2</v>
      </c>
      <c r="G19" s="25">
        <v>0.154</v>
      </c>
      <c r="H19" s="25">
        <v>2.4E-2</v>
      </c>
      <c r="I19" s="25">
        <v>4</v>
      </c>
      <c r="J19" s="27"/>
      <c r="K19" s="27">
        <v>1.6E-2</v>
      </c>
      <c r="L19" s="25">
        <v>0.29599999999999999</v>
      </c>
      <c r="M19" s="27">
        <v>2.1000000000000001E-2</v>
      </c>
      <c r="N19" s="27">
        <v>4.8000000000000001E-2</v>
      </c>
      <c r="O19" s="27">
        <v>1.7999999999999999E-2</v>
      </c>
      <c r="P19" s="81">
        <v>3</v>
      </c>
      <c r="R19" s="25"/>
      <c r="S19" s="40"/>
      <c r="T19" s="25"/>
      <c r="U19" s="25"/>
      <c r="V19" s="25"/>
    </row>
    <row r="20" spans="1:22" x14ac:dyDescent="0.2">
      <c r="A20" s="38" t="s">
        <v>20</v>
      </c>
      <c r="B20" s="38" t="s">
        <v>17</v>
      </c>
      <c r="C20" s="25">
        <v>72.37</v>
      </c>
      <c r="D20" s="25">
        <v>0.96</v>
      </c>
      <c r="E20" s="25">
        <v>0.16200000000000001</v>
      </c>
      <c r="F20" s="25">
        <v>2.9000000000000001E-2</v>
      </c>
      <c r="G20" s="25">
        <v>0.23400000000000001</v>
      </c>
      <c r="H20" s="27">
        <v>0.03</v>
      </c>
      <c r="I20" s="25">
        <v>4</v>
      </c>
      <c r="J20" s="27"/>
      <c r="K20" s="85"/>
      <c r="M20" s="85"/>
      <c r="N20" s="85"/>
      <c r="O20" s="85"/>
      <c r="P20" s="84"/>
      <c r="Q20" s="15"/>
      <c r="R20" s="40">
        <v>0.51229899999999995</v>
      </c>
      <c r="S20" s="40">
        <v>7.9999999999999996E-6</v>
      </c>
      <c r="T20" s="25">
        <v>0.51202000000000003</v>
      </c>
      <c r="U20" s="25">
        <v>-1.45</v>
      </c>
      <c r="V20" s="25">
        <v>0.15</v>
      </c>
    </row>
    <row r="21" spans="1:22" x14ac:dyDescent="0.2">
      <c r="A21" s="38" t="s">
        <v>21</v>
      </c>
      <c r="B21" s="38" t="s">
        <v>22</v>
      </c>
      <c r="C21" s="25">
        <v>73.069999999999993</v>
      </c>
      <c r="D21" s="25">
        <v>0.52</v>
      </c>
      <c r="E21" s="25">
        <v>0.17100000000000001</v>
      </c>
      <c r="F21" s="25">
        <v>3.2000000000000001E-2</v>
      </c>
      <c r="G21" s="25">
        <v>0.253</v>
      </c>
      <c r="H21" s="25">
        <v>1.2999999999999999E-2</v>
      </c>
      <c r="I21" s="25">
        <v>3</v>
      </c>
      <c r="J21" s="27"/>
      <c r="K21" s="27">
        <v>0.32300000000000001</v>
      </c>
      <c r="L21" s="25">
        <v>0.60299999999999998</v>
      </c>
      <c r="M21" s="27">
        <v>8.9999999999999993E-3</v>
      </c>
      <c r="N21" s="27">
        <v>0.66500000000000004</v>
      </c>
      <c r="O21" s="27">
        <v>4.1000000000000002E-2</v>
      </c>
      <c r="P21" s="81">
        <v>3</v>
      </c>
      <c r="R21" s="25"/>
      <c r="S21" s="40"/>
      <c r="T21" s="25"/>
      <c r="U21" s="25"/>
      <c r="V21" s="25"/>
    </row>
    <row r="22" spans="1:22" ht="17" customHeight="1" x14ac:dyDescent="0.2">
      <c r="A22" s="38" t="s">
        <v>23</v>
      </c>
      <c r="B22" s="38" t="s">
        <v>22</v>
      </c>
      <c r="C22" s="43">
        <v>74.8</v>
      </c>
      <c r="D22" s="25">
        <v>0.38</v>
      </c>
      <c r="E22" s="25">
        <v>0.14399999999999999</v>
      </c>
      <c r="F22" s="25">
        <v>3.6999999999999998E-2</v>
      </c>
      <c r="G22" s="25">
        <v>0.23899999999999999</v>
      </c>
      <c r="H22" s="25">
        <v>8.6999999999999994E-2</v>
      </c>
      <c r="I22" s="25">
        <v>4</v>
      </c>
      <c r="J22" s="27"/>
      <c r="K22" s="27">
        <v>0.23799999999999999</v>
      </c>
      <c r="L22" s="25">
        <v>0.51800000000000002</v>
      </c>
      <c r="M22" s="27" t="s">
        <v>24</v>
      </c>
      <c r="N22" s="27">
        <v>0.47699999999999998</v>
      </c>
      <c r="O22" s="27" t="s">
        <v>25</v>
      </c>
      <c r="P22" s="81">
        <v>2</v>
      </c>
      <c r="R22" s="40">
        <v>0.51229199999999997</v>
      </c>
      <c r="S22" s="40">
        <v>6.0000000000000002E-6</v>
      </c>
      <c r="T22" s="25">
        <v>0.51196399999999997</v>
      </c>
      <c r="U22" s="25">
        <v>-2.56</v>
      </c>
      <c r="V22" s="25">
        <v>0.11</v>
      </c>
    </row>
    <row r="23" spans="1:22" x14ac:dyDescent="0.2">
      <c r="A23" s="38" t="s">
        <v>26</v>
      </c>
      <c r="E23" s="25">
        <v>0.11700000000000001</v>
      </c>
      <c r="F23" s="25">
        <v>1.2E-2</v>
      </c>
      <c r="G23" s="25">
        <v>0.188</v>
      </c>
      <c r="H23" s="25">
        <v>4.0000000000000001E-3</v>
      </c>
      <c r="I23" s="25">
        <v>3</v>
      </c>
      <c r="J23" s="27"/>
    </row>
    <row r="26" spans="1:22" x14ac:dyDescent="0.2">
      <c r="A26" s="1" t="s">
        <v>27</v>
      </c>
    </row>
    <row r="27" spans="1:22" x14ac:dyDescent="0.2">
      <c r="A27" s="1"/>
    </row>
    <row r="28" spans="1:22" s="6" customFormat="1" ht="20" x14ac:dyDescent="0.25">
      <c r="A28" s="6" t="s">
        <v>1</v>
      </c>
      <c r="B28" s="6" t="s">
        <v>28</v>
      </c>
      <c r="C28" s="6" t="s">
        <v>251</v>
      </c>
      <c r="D28" s="6" t="s">
        <v>4</v>
      </c>
      <c r="E28" s="6" t="s">
        <v>252</v>
      </c>
      <c r="F28" s="6" t="s">
        <v>4</v>
      </c>
      <c r="G28" s="6" t="s">
        <v>5</v>
      </c>
      <c r="J28" s="6" t="s">
        <v>253</v>
      </c>
      <c r="K28" s="6" t="s">
        <v>254</v>
      </c>
      <c r="L28" s="6" t="s">
        <v>4</v>
      </c>
      <c r="M28" s="6" t="s">
        <v>255</v>
      </c>
      <c r="N28" s="6" t="s">
        <v>4</v>
      </c>
      <c r="O28" s="6" t="s">
        <v>5</v>
      </c>
    </row>
    <row r="30" spans="1:22" x14ac:dyDescent="0.2">
      <c r="A30" s="38" t="s">
        <v>29</v>
      </c>
      <c r="B30" s="38" t="s">
        <v>30</v>
      </c>
      <c r="C30" s="25">
        <v>0.124</v>
      </c>
      <c r="D30" s="25">
        <v>2.4E-2</v>
      </c>
      <c r="E30" s="25">
        <v>0.19600000000000001</v>
      </c>
      <c r="F30" s="25">
        <v>4.4999999999999998E-2</v>
      </c>
      <c r="G30" s="25">
        <v>3</v>
      </c>
      <c r="H30" s="25"/>
      <c r="I30" s="27"/>
      <c r="J30" s="27">
        <v>0.03</v>
      </c>
      <c r="K30" s="27">
        <v>0.31</v>
      </c>
      <c r="L30" s="25">
        <v>3.2000000000000001E-2</v>
      </c>
      <c r="M30" s="25">
        <v>7.8E-2</v>
      </c>
      <c r="N30" s="27">
        <v>0.01</v>
      </c>
      <c r="O30" s="25">
        <v>3</v>
      </c>
    </row>
    <row r="31" spans="1:22" x14ac:dyDescent="0.2">
      <c r="C31" s="25"/>
      <c r="D31" s="25"/>
      <c r="E31" s="25"/>
      <c r="F31" s="25"/>
      <c r="G31" s="25"/>
      <c r="H31" s="25"/>
      <c r="I31" s="27"/>
      <c r="J31" s="25"/>
      <c r="L31" s="25"/>
      <c r="M31" s="25"/>
      <c r="N31" s="25"/>
      <c r="O31" s="25"/>
    </row>
    <row r="32" spans="1:22" x14ac:dyDescent="0.2">
      <c r="A32" s="38" t="s">
        <v>10</v>
      </c>
      <c r="B32" s="38" t="s">
        <v>31</v>
      </c>
      <c r="C32" s="25">
        <v>-4.9000000000000002E-2</v>
      </c>
      <c r="D32" s="25">
        <v>1.0999999999999999E-2</v>
      </c>
      <c r="E32" s="25">
        <v>-6.3E-2</v>
      </c>
      <c r="F32" s="25">
        <v>5.3999999999999999E-2</v>
      </c>
      <c r="G32" s="25">
        <v>4</v>
      </c>
      <c r="H32" s="25"/>
      <c r="I32" s="27"/>
      <c r="J32" s="25">
        <v>-4.4999999999999998E-2</v>
      </c>
      <c r="K32" s="25">
        <v>0.23499999999999999</v>
      </c>
      <c r="L32" s="25">
        <v>2.1999999999999999E-2</v>
      </c>
      <c r="M32" s="25">
        <v>-0.13300000000000001</v>
      </c>
      <c r="N32" s="25">
        <v>2.5000000000000001E-2</v>
      </c>
      <c r="O32" s="25">
        <v>3</v>
      </c>
    </row>
    <row r="33" spans="1:15" x14ac:dyDescent="0.2">
      <c r="B33" s="38" t="s">
        <v>30</v>
      </c>
      <c r="C33" s="25">
        <v>9.5000000000000001E-2</v>
      </c>
      <c r="D33" s="25">
        <v>3.4000000000000002E-2</v>
      </c>
      <c r="E33" s="25">
        <v>0.14599999999999999</v>
      </c>
      <c r="F33" s="25">
        <v>6.5000000000000002E-2</v>
      </c>
      <c r="G33" s="25">
        <v>8</v>
      </c>
      <c r="H33" s="25"/>
      <c r="I33" s="27"/>
      <c r="J33" s="25">
        <v>-2.3E-2</v>
      </c>
      <c r="K33" s="25">
        <v>0.25700000000000001</v>
      </c>
      <c r="L33" s="25">
        <v>2.5000000000000001E-2</v>
      </c>
      <c r="M33" s="25">
        <v>-9.0999999999999998E-2</v>
      </c>
      <c r="N33" s="25">
        <v>2.5000000000000001E-2</v>
      </c>
      <c r="O33" s="25">
        <v>3</v>
      </c>
    </row>
    <row r="34" spans="1:15" x14ac:dyDescent="0.2">
      <c r="B34" s="38" t="s">
        <v>32</v>
      </c>
      <c r="C34" s="25">
        <v>0.10199999999999999</v>
      </c>
      <c r="D34" s="25">
        <v>2.5000000000000001E-2</v>
      </c>
      <c r="E34" s="25">
        <v>0.158</v>
      </c>
      <c r="F34" s="25">
        <v>4.4999999999999998E-2</v>
      </c>
      <c r="G34" s="25">
        <v>3</v>
      </c>
      <c r="H34" s="25"/>
      <c r="I34" s="27"/>
      <c r="J34" s="25">
        <v>-2.4E-2</v>
      </c>
      <c r="K34" s="25">
        <v>0.25600000000000001</v>
      </c>
      <c r="L34" s="25">
        <v>3.5000000000000003E-2</v>
      </c>
      <c r="M34" s="25">
        <v>3.3000000000000002E-2</v>
      </c>
      <c r="N34" s="25">
        <v>1.9E-2</v>
      </c>
      <c r="O34" s="25">
        <v>3</v>
      </c>
    </row>
    <row r="35" spans="1:15" x14ac:dyDescent="0.2">
      <c r="B35" s="38" t="s">
        <v>33</v>
      </c>
      <c r="C35" s="25">
        <v>0.30399999999999999</v>
      </c>
      <c r="D35" s="25">
        <v>6.0999999999999999E-2</v>
      </c>
      <c r="E35" s="25">
        <v>0.45700000000000002</v>
      </c>
      <c r="F35" s="25">
        <v>8.3000000000000004E-2</v>
      </c>
      <c r="G35" s="25">
        <v>3</v>
      </c>
      <c r="H35" s="25"/>
      <c r="I35" s="27"/>
      <c r="J35" s="25">
        <v>4.2999999999999997E-2</v>
      </c>
      <c r="K35" s="25">
        <v>0.32300000000000001</v>
      </c>
      <c r="L35" s="25">
        <v>1.7000000000000001E-2</v>
      </c>
      <c r="M35" s="25">
        <v>0.121</v>
      </c>
      <c r="N35" s="25">
        <v>3.9E-2</v>
      </c>
      <c r="O35" s="25">
        <v>3</v>
      </c>
    </row>
    <row r="36" spans="1:15" x14ac:dyDescent="0.2">
      <c r="C36" s="25"/>
      <c r="D36" s="25"/>
      <c r="E36" s="25"/>
      <c r="F36" s="25"/>
      <c r="G36" s="25"/>
      <c r="H36" s="25"/>
      <c r="I36" s="27"/>
      <c r="J36" s="25"/>
      <c r="L36" s="25"/>
      <c r="M36" s="25"/>
      <c r="N36" s="25"/>
      <c r="O36" s="25"/>
    </row>
    <row r="37" spans="1:15" x14ac:dyDescent="0.2">
      <c r="A37" s="38" t="s">
        <v>18</v>
      </c>
      <c r="B37" s="38" t="s">
        <v>30</v>
      </c>
      <c r="C37" s="25">
        <v>-8.0000000000000002E-3</v>
      </c>
      <c r="D37" s="25">
        <v>3.3000000000000002E-2</v>
      </c>
      <c r="E37" s="25">
        <v>-4.0000000000000001E-3</v>
      </c>
      <c r="F37" s="25">
        <v>6.2E-2</v>
      </c>
      <c r="G37" s="25">
        <v>7</v>
      </c>
      <c r="H37" s="25"/>
      <c r="I37" s="27"/>
      <c r="J37" s="25">
        <v>-4.4999999999999998E-2</v>
      </c>
      <c r="K37" s="25">
        <v>0.23499999999999999</v>
      </c>
      <c r="L37" s="25">
        <v>2.9000000000000001E-2</v>
      </c>
      <c r="M37" s="25">
        <v>-0.13200000000000001</v>
      </c>
      <c r="N37" s="25">
        <v>1.7999999999999999E-2</v>
      </c>
      <c r="O37" s="25">
        <v>3</v>
      </c>
    </row>
    <row r="38" spans="1:15" x14ac:dyDescent="0.2">
      <c r="B38" s="38" t="s">
        <v>32</v>
      </c>
      <c r="C38" s="25">
        <v>-5.0000000000000001E-3</v>
      </c>
      <c r="D38" s="27">
        <v>0.03</v>
      </c>
      <c r="E38" s="25">
        <v>8.9999999999999993E-3</v>
      </c>
      <c r="F38" s="25">
        <v>5.6000000000000001E-2</v>
      </c>
      <c r="G38" s="25">
        <v>3</v>
      </c>
      <c r="H38" s="25"/>
      <c r="I38" s="27"/>
      <c r="J38" s="25">
        <v>-1.2E-2</v>
      </c>
      <c r="K38" s="25">
        <v>0.26800000000000002</v>
      </c>
      <c r="L38" s="25">
        <v>1.4E-2</v>
      </c>
      <c r="M38" s="25">
        <v>-7.9000000000000001E-2</v>
      </c>
      <c r="N38" s="25">
        <v>2.9000000000000001E-2</v>
      </c>
      <c r="O38" s="25">
        <v>3</v>
      </c>
    </row>
    <row r="39" spans="1:15" x14ac:dyDescent="0.2">
      <c r="B39" s="38" t="s">
        <v>33</v>
      </c>
      <c r="C39" s="27">
        <v>0.26</v>
      </c>
      <c r="D39" s="25">
        <v>4.3999999999999997E-2</v>
      </c>
      <c r="E39" s="25">
        <v>0.379</v>
      </c>
      <c r="F39" s="25">
        <v>6.4000000000000001E-2</v>
      </c>
      <c r="G39" s="25">
        <v>5</v>
      </c>
      <c r="H39" s="25"/>
      <c r="I39" s="27"/>
      <c r="J39" s="25">
        <v>4.9000000000000002E-2</v>
      </c>
      <c r="K39" s="25">
        <v>0.32900000000000001</v>
      </c>
      <c r="L39" s="25">
        <v>4.1000000000000002E-2</v>
      </c>
      <c r="M39" s="25">
        <v>0.14099999999999999</v>
      </c>
      <c r="N39" s="25">
        <v>3.4000000000000002E-2</v>
      </c>
      <c r="O39" s="25">
        <v>3</v>
      </c>
    </row>
    <row r="40" spans="1:15" x14ac:dyDescent="0.2">
      <c r="C40" s="25"/>
      <c r="D40" s="25"/>
      <c r="E40" s="25"/>
      <c r="F40" s="25"/>
      <c r="G40" s="25"/>
      <c r="H40" s="25"/>
      <c r="I40" s="27"/>
      <c r="J40" s="25"/>
      <c r="L40" s="25"/>
      <c r="M40" s="25"/>
      <c r="N40" s="25"/>
      <c r="O40" s="25"/>
    </row>
    <row r="41" spans="1:15" x14ac:dyDescent="0.2">
      <c r="A41" s="38" t="s">
        <v>20</v>
      </c>
      <c r="B41" s="38" t="s">
        <v>30</v>
      </c>
      <c r="C41" s="27">
        <v>0.03</v>
      </c>
      <c r="D41" s="27">
        <v>0.02</v>
      </c>
      <c r="E41" s="25">
        <v>4.8000000000000001E-2</v>
      </c>
      <c r="F41" s="25">
        <v>3.7999999999999999E-2</v>
      </c>
      <c r="G41" s="25">
        <v>3</v>
      </c>
      <c r="H41" s="25"/>
      <c r="I41" s="27"/>
      <c r="J41" s="25">
        <v>-8.9999999999999993E-3</v>
      </c>
      <c r="K41" s="25">
        <v>0.27100000000000002</v>
      </c>
      <c r="L41" s="25">
        <v>1.9E-2</v>
      </c>
      <c r="M41" s="25">
        <v>-4.9000000000000002E-2</v>
      </c>
      <c r="N41" s="25">
        <v>1.4999999999999999E-2</v>
      </c>
      <c r="O41" s="25">
        <v>3</v>
      </c>
    </row>
    <row r="42" spans="1:15" x14ac:dyDescent="0.2">
      <c r="B42" s="38" t="s">
        <v>32</v>
      </c>
      <c r="C42" s="25">
        <v>-7.0000000000000001E-3</v>
      </c>
      <c r="D42" s="25">
        <v>1.0999999999999999E-2</v>
      </c>
      <c r="E42" s="25">
        <v>-2.1000000000000001E-2</v>
      </c>
      <c r="F42" s="25">
        <v>7.2999999999999995E-2</v>
      </c>
      <c r="G42" s="25">
        <v>4</v>
      </c>
      <c r="H42" s="25"/>
      <c r="I42" s="27"/>
      <c r="J42" s="25">
        <v>-6.8000000000000005E-2</v>
      </c>
      <c r="K42" s="25">
        <v>0.21199999999999999</v>
      </c>
      <c r="L42" s="25">
        <v>3.9E-2</v>
      </c>
      <c r="M42" s="25">
        <v>-0.17899999999999999</v>
      </c>
      <c r="N42" s="25">
        <v>6.6000000000000003E-2</v>
      </c>
      <c r="O42" s="25">
        <v>3</v>
      </c>
    </row>
    <row r="43" spans="1:15" x14ac:dyDescent="0.2">
      <c r="B43" s="38" t="s">
        <v>33</v>
      </c>
      <c r="C43" s="27">
        <v>0.32</v>
      </c>
      <c r="D43" s="27">
        <v>0.05</v>
      </c>
      <c r="E43" s="25">
        <v>0.48099999999999998</v>
      </c>
      <c r="F43" s="25">
        <v>8.1000000000000003E-2</v>
      </c>
      <c r="G43" s="25">
        <v>4</v>
      </c>
      <c r="H43" s="25"/>
      <c r="I43" s="27"/>
      <c r="J43" s="25">
        <v>-8.2000000000000003E-2</v>
      </c>
      <c r="K43" s="25">
        <v>0.19800000000000001</v>
      </c>
      <c r="L43" s="25">
        <v>1.7000000000000001E-2</v>
      </c>
      <c r="M43" s="25">
        <v>-0.187</v>
      </c>
      <c r="N43" s="25">
        <v>3.9E-2</v>
      </c>
      <c r="O43" s="25">
        <v>3</v>
      </c>
    </row>
    <row r="44" spans="1:15" x14ac:dyDescent="0.2">
      <c r="C44" s="25"/>
      <c r="D44" s="25"/>
      <c r="E44" s="25"/>
      <c r="F44" s="25"/>
      <c r="G44" s="25"/>
      <c r="H44" s="25"/>
      <c r="I44" s="27"/>
      <c r="J44" s="25"/>
      <c r="L44" s="25"/>
      <c r="M44" s="25"/>
      <c r="N44" s="25"/>
      <c r="O44" s="25"/>
    </row>
    <row r="45" spans="1:15" x14ac:dyDescent="0.2">
      <c r="A45" s="38" t="s">
        <v>23</v>
      </c>
      <c r="B45" s="38" t="s">
        <v>30</v>
      </c>
      <c r="C45" s="25">
        <v>-8.9999999999999993E-3</v>
      </c>
      <c r="D45" s="25">
        <v>1.2E-2</v>
      </c>
      <c r="E45" s="25">
        <v>1.4E-2</v>
      </c>
      <c r="F45" s="25">
        <v>4.8000000000000001E-2</v>
      </c>
      <c r="G45" s="25">
        <v>4</v>
      </c>
      <c r="H45" s="25"/>
      <c r="I45" s="27"/>
      <c r="J45" s="27">
        <v>0.25</v>
      </c>
      <c r="K45" s="27">
        <v>0.53</v>
      </c>
      <c r="L45" s="25">
        <v>3.2000000000000001E-2</v>
      </c>
      <c r="M45" s="25">
        <v>0.46100000000000002</v>
      </c>
      <c r="N45" s="25">
        <v>9.7000000000000003E-2</v>
      </c>
      <c r="O45" s="25">
        <v>3</v>
      </c>
    </row>
    <row r="46" spans="1:15" x14ac:dyDescent="0.2">
      <c r="B46" s="38" t="s">
        <v>33</v>
      </c>
      <c r="C46" s="25">
        <v>0.30599999999999999</v>
      </c>
      <c r="D46" s="25">
        <v>4.2000000000000003E-2</v>
      </c>
      <c r="E46" s="25">
        <v>0.45700000000000002</v>
      </c>
      <c r="F46" s="25">
        <v>8.3000000000000004E-2</v>
      </c>
      <c r="G46" s="25">
        <v>4</v>
      </c>
      <c r="H46" s="25"/>
      <c r="I46" s="27"/>
      <c r="J46" s="25">
        <v>4.0000000000000001E-3</v>
      </c>
      <c r="K46" s="25">
        <v>0.28399999999999997</v>
      </c>
      <c r="L46" s="25">
        <v>3.7999999999999999E-2</v>
      </c>
      <c r="M46" s="25">
        <v>2.5999999999999999E-2</v>
      </c>
      <c r="N46" s="25">
        <v>5.0999999999999997E-2</v>
      </c>
      <c r="O46" s="25">
        <v>3</v>
      </c>
    </row>
    <row r="50" spans="1:62" x14ac:dyDescent="0.2">
      <c r="A50" s="90"/>
      <c r="B50" s="90"/>
      <c r="C50" s="90"/>
      <c r="D50" s="90"/>
      <c r="E50" s="90"/>
      <c r="F50" s="90"/>
      <c r="G50" s="90"/>
      <c r="H50" s="90"/>
      <c r="I50" s="90"/>
    </row>
    <row r="51" spans="1:62" x14ac:dyDescent="0.2">
      <c r="A51" s="90"/>
      <c r="B51" s="90"/>
      <c r="C51" s="90"/>
      <c r="D51" s="90"/>
      <c r="E51" s="90"/>
      <c r="F51" s="90"/>
      <c r="G51" s="90"/>
      <c r="H51" s="90"/>
      <c r="I51" s="90"/>
    </row>
    <row r="52" spans="1:62" x14ac:dyDescent="0.2">
      <c r="A52" s="90"/>
      <c r="B52" s="90"/>
      <c r="C52" s="90"/>
      <c r="D52" s="90"/>
      <c r="E52" s="90"/>
      <c r="F52" s="90"/>
      <c r="G52" s="90"/>
      <c r="H52" s="90"/>
      <c r="I52" s="90"/>
    </row>
    <row r="53" spans="1:62" x14ac:dyDescent="0.2">
      <c r="A53" s="2" t="s">
        <v>37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</row>
    <row r="54" spans="1:62" x14ac:dyDescent="0.2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</row>
    <row r="55" spans="1:62" x14ac:dyDescent="0.2">
      <c r="A55" s="38">
        <v>1</v>
      </c>
      <c r="B55" s="73" t="s">
        <v>38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</row>
    <row r="56" spans="1:62" x14ac:dyDescent="0.2">
      <c r="A56" s="90"/>
      <c r="B56" s="90"/>
      <c r="C56" s="90"/>
      <c r="D56" s="90"/>
      <c r="E56" s="90"/>
      <c r="F56" s="90"/>
      <c r="G56" s="90"/>
      <c r="H56" s="90"/>
      <c r="I56" s="90"/>
    </row>
    <row r="57" spans="1:62" x14ac:dyDescent="0.2">
      <c r="A57" s="90"/>
      <c r="B57" s="90"/>
      <c r="C57" s="90"/>
      <c r="D57" s="90"/>
      <c r="E57" s="90"/>
      <c r="F57" s="90"/>
      <c r="G57" s="90"/>
      <c r="H57" s="90"/>
      <c r="I57" s="90"/>
    </row>
    <row r="58" spans="1:62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62" x14ac:dyDescent="0.2">
      <c r="A59" s="90"/>
      <c r="B59" s="90"/>
      <c r="C59" s="90"/>
      <c r="D59" s="90"/>
      <c r="E59" s="90"/>
      <c r="F59" s="90"/>
      <c r="G59" s="90"/>
      <c r="H59" s="90"/>
      <c r="I59" s="90"/>
    </row>
    <row r="60" spans="1:62" x14ac:dyDescent="0.2">
      <c r="A60" s="90"/>
      <c r="B60" s="90"/>
      <c r="C60" s="90"/>
      <c r="D60" s="90"/>
      <c r="E60" s="90"/>
      <c r="F60" s="90"/>
      <c r="G60" s="90"/>
      <c r="H60" s="90"/>
      <c r="I60" s="90"/>
    </row>
    <row r="61" spans="1:62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6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62" x14ac:dyDescent="0.2">
      <c r="A63" s="90"/>
      <c r="B63" s="90"/>
      <c r="C63" s="90"/>
      <c r="D63" s="90"/>
      <c r="E63" s="90"/>
      <c r="F63" s="90"/>
      <c r="G63" s="90"/>
      <c r="H63" s="90"/>
      <c r="I63" s="90"/>
    </row>
    <row r="64" spans="1:62" x14ac:dyDescent="0.2">
      <c r="A64" s="90"/>
      <c r="B64" s="90"/>
      <c r="C64" s="90"/>
      <c r="D64" s="90"/>
      <c r="E64" s="90"/>
      <c r="F64" s="90"/>
      <c r="G64" s="90"/>
      <c r="H64" s="90"/>
      <c r="I64" s="90"/>
    </row>
    <row r="65" spans="1:9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x14ac:dyDescent="0.2">
      <c r="A67" s="90"/>
      <c r="B67" s="90"/>
      <c r="C67" s="90"/>
      <c r="D67" s="90"/>
      <c r="E67" s="90"/>
      <c r="F67" s="90"/>
      <c r="G67" s="90"/>
      <c r="H67" s="90"/>
      <c r="I67" s="90"/>
    </row>
    <row r="68" spans="1:9" x14ac:dyDescent="0.2">
      <c r="A68" s="90"/>
      <c r="B68" s="90"/>
      <c r="C68" s="90"/>
      <c r="D68" s="90"/>
      <c r="E68" s="90"/>
      <c r="F68" s="90"/>
      <c r="G68" s="90"/>
      <c r="H68" s="90"/>
      <c r="I68" s="90"/>
    </row>
    <row r="69" spans="1:9" x14ac:dyDescent="0.2">
      <c r="A69" s="90"/>
      <c r="B69" s="90"/>
      <c r="C69" s="90"/>
      <c r="D69" s="90"/>
      <c r="E69" s="90"/>
      <c r="F69" s="90"/>
      <c r="G69" s="90"/>
      <c r="H69" s="90"/>
      <c r="I69" s="90"/>
    </row>
    <row r="70" spans="1:9" x14ac:dyDescent="0.2">
      <c r="A70" s="90"/>
      <c r="B70" s="90"/>
      <c r="C70" s="90"/>
      <c r="D70" s="90"/>
      <c r="E70" s="90"/>
      <c r="F70" s="90"/>
      <c r="G70" s="90"/>
      <c r="H70" s="90"/>
      <c r="I70" s="90"/>
    </row>
    <row r="71" spans="1:9" x14ac:dyDescent="0.2">
      <c r="A71" s="90"/>
      <c r="B71" s="90"/>
      <c r="C71" s="90"/>
      <c r="D71" s="90"/>
      <c r="E71" s="90"/>
      <c r="F71" s="90"/>
      <c r="G71" s="90"/>
      <c r="H71" s="90"/>
      <c r="I71" s="90"/>
    </row>
    <row r="72" spans="1:9" x14ac:dyDescent="0.2">
      <c r="A72" s="90"/>
      <c r="B72" s="90"/>
      <c r="C72" s="90"/>
      <c r="D72" s="90"/>
      <c r="E72" s="90"/>
      <c r="F72" s="90"/>
      <c r="G72" s="90"/>
      <c r="H72" s="90"/>
      <c r="I72" s="90"/>
    </row>
    <row r="73" spans="1:9" x14ac:dyDescent="0.2">
      <c r="A73" s="90"/>
      <c r="B73" s="90"/>
      <c r="C73" s="90"/>
      <c r="D73" s="90"/>
      <c r="E73" s="90"/>
      <c r="F73" s="90"/>
      <c r="G73" s="90"/>
      <c r="H73" s="90"/>
      <c r="I73" s="90"/>
    </row>
    <row r="74" spans="1:9" x14ac:dyDescent="0.2">
      <c r="A74" s="90"/>
      <c r="B74" s="90"/>
      <c r="C74" s="90"/>
      <c r="D74" s="90"/>
      <c r="E74" s="90"/>
      <c r="F74" s="90"/>
      <c r="G74" s="90"/>
      <c r="H74" s="90"/>
      <c r="I74" s="90"/>
    </row>
    <row r="75" spans="1:9" x14ac:dyDescent="0.2">
      <c r="A75" s="90"/>
      <c r="B75" s="90"/>
      <c r="C75" s="90"/>
      <c r="D75" s="90"/>
      <c r="E75" s="90"/>
      <c r="F75" s="90"/>
      <c r="G75" s="90"/>
      <c r="H75" s="90"/>
      <c r="I75" s="90"/>
    </row>
    <row r="76" spans="1:9" x14ac:dyDescent="0.2">
      <c r="A76" s="90"/>
      <c r="B76" s="90"/>
      <c r="C76" s="90"/>
      <c r="D76" s="90"/>
      <c r="E76" s="90"/>
      <c r="F76" s="90"/>
      <c r="G76" s="90"/>
      <c r="H76" s="90"/>
      <c r="I76" s="9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2376-E61C-44E2-9D9D-FA7A01A61DF9}">
  <dimension ref="A1:BJ72"/>
  <sheetViews>
    <sheetView topLeftCell="AD1" zoomScale="85" zoomScaleNormal="85" workbookViewId="0">
      <selection activeCell="N19" sqref="N19"/>
    </sheetView>
  </sheetViews>
  <sheetFormatPr baseColWidth="10" defaultColWidth="8.83203125" defaultRowHeight="16" x14ac:dyDescent="0.2"/>
  <cols>
    <col min="1" max="1" width="13.6640625" style="38" customWidth="1"/>
    <col min="2" max="2" width="8.83203125" style="38"/>
    <col min="3" max="3" width="15.33203125" style="38" customWidth="1"/>
    <col min="4" max="5" width="8.83203125" style="38"/>
    <col min="6" max="6" width="10.1640625" style="38" bestFit="1" customWidth="1"/>
    <col min="7" max="12" width="8.83203125" style="38"/>
    <col min="13" max="17" width="9" style="38" bestFit="1" customWidth="1"/>
    <col min="18" max="18" width="8.83203125" style="38"/>
    <col min="19" max="23" width="9" style="38" bestFit="1" customWidth="1"/>
    <col min="24" max="24" width="8.83203125" style="38"/>
    <col min="25" max="27" width="9" style="38" bestFit="1" customWidth="1"/>
    <col min="28" max="28" width="8.83203125" style="38"/>
    <col min="29" max="29" width="10.5" style="38" bestFit="1" customWidth="1"/>
    <col min="30" max="30" width="9" style="38" bestFit="1" customWidth="1"/>
    <col min="31" max="31" width="10" style="38" bestFit="1" customWidth="1"/>
    <col min="32" max="33" width="9" style="38" bestFit="1" customWidth="1"/>
    <col min="34" max="35" width="8.83203125" style="38"/>
    <col min="36" max="36" width="9" style="38" bestFit="1" customWidth="1"/>
    <col min="37" max="37" width="10" style="38" bestFit="1" customWidth="1"/>
    <col min="38" max="38" width="9.33203125" style="38" bestFit="1" customWidth="1"/>
    <col min="39" max="39" width="13.1640625" style="38" bestFit="1" customWidth="1"/>
    <col min="40" max="16384" width="8.83203125" style="38"/>
  </cols>
  <sheetData>
    <row r="1" spans="1:8" ht="17" customHeight="1" x14ac:dyDescent="0.2"/>
    <row r="2" spans="1:8" s="3" customFormat="1" x14ac:dyDescent="0.2">
      <c r="A2" s="3" t="s">
        <v>220</v>
      </c>
    </row>
    <row r="3" spans="1:8" s="3" customFormat="1" x14ac:dyDescent="0.2"/>
    <row r="4" spans="1:8" s="26" customFormat="1" x14ac:dyDescent="0.2">
      <c r="A4" s="26" t="s">
        <v>354</v>
      </c>
    </row>
    <row r="6" spans="1:8" x14ac:dyDescent="0.2">
      <c r="A6" s="1" t="s">
        <v>60</v>
      </c>
    </row>
    <row r="7" spans="1:8" x14ac:dyDescent="0.2">
      <c r="A7" s="38" t="s">
        <v>122</v>
      </c>
      <c r="B7" s="25" t="s">
        <v>226</v>
      </c>
      <c r="C7" s="38" t="s">
        <v>225</v>
      </c>
    </row>
    <row r="9" spans="1:8" x14ac:dyDescent="0.2">
      <c r="A9" s="38" t="s">
        <v>124</v>
      </c>
      <c r="B9" s="9">
        <f>6.54*10^-12</f>
        <v>6.54E-12</v>
      </c>
      <c r="C9" s="38" t="s">
        <v>125</v>
      </c>
      <c r="G9" s="25" t="s">
        <v>67</v>
      </c>
    </row>
    <row r="10" spans="1:8" x14ac:dyDescent="0.2">
      <c r="B10" s="9"/>
      <c r="G10" s="39" t="s">
        <v>70</v>
      </c>
      <c r="H10" s="32" t="s">
        <v>126</v>
      </c>
    </row>
    <row r="11" spans="1:8" x14ac:dyDescent="0.2">
      <c r="A11" s="38" t="s">
        <v>127</v>
      </c>
      <c r="B11" s="9"/>
      <c r="G11" s="39" t="s">
        <v>73</v>
      </c>
      <c r="H11" s="38" t="s">
        <v>74</v>
      </c>
    </row>
    <row r="12" spans="1:8" x14ac:dyDescent="0.2">
      <c r="A12" s="38" t="s">
        <v>128</v>
      </c>
      <c r="B12" s="10">
        <v>1.1418269999999999</v>
      </c>
      <c r="C12" s="38" t="s">
        <v>269</v>
      </c>
      <c r="H12" s="38" t="s">
        <v>129</v>
      </c>
    </row>
    <row r="13" spans="1:8" x14ac:dyDescent="0.2">
      <c r="A13" s="38" t="s">
        <v>130</v>
      </c>
      <c r="B13" s="40">
        <v>1</v>
      </c>
      <c r="C13" s="38" t="s">
        <v>269</v>
      </c>
    </row>
    <row r="14" spans="1:8" x14ac:dyDescent="0.2">
      <c r="A14" s="38" t="s">
        <v>131</v>
      </c>
      <c r="B14" s="41">
        <v>0.34841699999999998</v>
      </c>
      <c r="C14" s="38" t="s">
        <v>269</v>
      </c>
    </row>
    <row r="15" spans="1:8" x14ac:dyDescent="0.2">
      <c r="A15" s="38" t="s">
        <v>132</v>
      </c>
      <c r="B15" s="41">
        <v>0.72189999999999999</v>
      </c>
      <c r="C15" s="38" t="s">
        <v>269</v>
      </c>
    </row>
    <row r="16" spans="1:8" x14ac:dyDescent="0.2">
      <c r="A16" s="38" t="s">
        <v>133</v>
      </c>
      <c r="B16" s="41">
        <v>0.24157799999999999</v>
      </c>
      <c r="C16" s="38" t="s">
        <v>269</v>
      </c>
    </row>
    <row r="17" spans="1:15" x14ac:dyDescent="0.2">
      <c r="A17" s="38" t="s">
        <v>134</v>
      </c>
      <c r="B17" s="41">
        <v>0.23641799999999999</v>
      </c>
      <c r="C17" s="38" t="s">
        <v>269</v>
      </c>
    </row>
    <row r="18" spans="1:15" x14ac:dyDescent="0.2">
      <c r="A18" s="38" t="s">
        <v>135</v>
      </c>
      <c r="B18" s="25">
        <v>141.90771899999999</v>
      </c>
      <c r="C18" s="11" t="s">
        <v>78</v>
      </c>
    </row>
    <row r="19" spans="1:15" x14ac:dyDescent="0.2">
      <c r="A19" s="38" t="s">
        <v>136</v>
      </c>
      <c r="B19" s="25">
        <v>142.90980999999999</v>
      </c>
      <c r="C19" s="11" t="s">
        <v>78</v>
      </c>
      <c r="E19" s="42"/>
    </row>
    <row r="20" spans="1:15" x14ac:dyDescent="0.2">
      <c r="A20" s="38" t="s">
        <v>137</v>
      </c>
      <c r="B20" s="25">
        <v>143.91008299999999</v>
      </c>
      <c r="C20" s="11" t="s">
        <v>78</v>
      </c>
      <c r="H20" s="12"/>
      <c r="I20" s="40"/>
      <c r="J20" s="40"/>
      <c r="K20" s="43"/>
      <c r="L20" s="43"/>
    </row>
    <row r="21" spans="1:15" x14ac:dyDescent="0.2">
      <c r="A21" s="38" t="s">
        <v>138</v>
      </c>
      <c r="B21" s="25">
        <v>144.91256899999999</v>
      </c>
      <c r="C21" s="11" t="s">
        <v>78</v>
      </c>
    </row>
    <row r="22" spans="1:15" x14ac:dyDescent="0.2">
      <c r="A22" s="38" t="s">
        <v>139</v>
      </c>
      <c r="B22" s="25">
        <v>145.91311300000001</v>
      </c>
      <c r="C22" s="11" t="s">
        <v>78</v>
      </c>
    </row>
    <row r="23" spans="1:15" x14ac:dyDescent="0.2">
      <c r="A23" s="38" t="s">
        <v>140</v>
      </c>
      <c r="B23" s="25">
        <v>147.916889</v>
      </c>
      <c r="C23" s="11" t="s">
        <v>78</v>
      </c>
    </row>
    <row r="24" spans="1:15" x14ac:dyDescent="0.2">
      <c r="A24" s="38" t="s">
        <v>141</v>
      </c>
      <c r="B24" s="25">
        <v>149.92088699999999</v>
      </c>
      <c r="C24" s="11" t="s">
        <v>78</v>
      </c>
    </row>
    <row r="25" spans="1:15" x14ac:dyDescent="0.2">
      <c r="B25" s="25"/>
      <c r="C25" s="11"/>
      <c r="H25" s="12"/>
      <c r="I25" s="40"/>
      <c r="J25" s="40"/>
      <c r="K25" s="43"/>
      <c r="L25" s="43"/>
      <c r="N25" s="44"/>
      <c r="O25" s="44"/>
    </row>
    <row r="26" spans="1:15" x14ac:dyDescent="0.2">
      <c r="A26" s="38" t="s">
        <v>142</v>
      </c>
      <c r="B26" s="25">
        <v>144.24</v>
      </c>
      <c r="C26" s="11" t="s">
        <v>78</v>
      </c>
      <c r="H26" s="12"/>
      <c r="I26" s="40"/>
      <c r="J26" s="40"/>
      <c r="K26" s="43"/>
      <c r="L26" s="43"/>
      <c r="N26" s="44"/>
      <c r="O26" s="44"/>
    </row>
    <row r="27" spans="1:15" x14ac:dyDescent="0.2">
      <c r="A27" s="38" t="s">
        <v>143</v>
      </c>
      <c r="B27" s="13">
        <v>150.36000000000001</v>
      </c>
      <c r="C27" s="11" t="s">
        <v>78</v>
      </c>
      <c r="H27" s="12"/>
      <c r="I27" s="40"/>
      <c r="J27" s="40"/>
      <c r="K27" s="43"/>
      <c r="L27" s="43"/>
      <c r="N27" s="44"/>
      <c r="O27" s="44"/>
    </row>
    <row r="28" spans="1:15" x14ac:dyDescent="0.2">
      <c r="A28" s="38" t="s">
        <v>144</v>
      </c>
      <c r="B28" s="13">
        <v>0.14990000000000001</v>
      </c>
      <c r="C28" s="38" t="s">
        <v>69</v>
      </c>
      <c r="H28" s="12"/>
      <c r="I28" s="40"/>
      <c r="J28" s="40"/>
      <c r="K28" s="43"/>
      <c r="L28" s="43"/>
      <c r="N28" s="44"/>
      <c r="O28" s="44"/>
    </row>
    <row r="29" spans="1:15" x14ac:dyDescent="0.2">
      <c r="A29" s="38" t="s">
        <v>145</v>
      </c>
      <c r="B29" s="13">
        <v>0.23798</v>
      </c>
      <c r="C29" s="38" t="s">
        <v>69</v>
      </c>
      <c r="H29" s="12"/>
      <c r="I29" s="40"/>
      <c r="J29" s="40"/>
      <c r="K29" s="43"/>
      <c r="L29" s="43"/>
      <c r="N29" s="44"/>
      <c r="O29" s="44"/>
    </row>
    <row r="30" spans="1:15" x14ac:dyDescent="0.2">
      <c r="H30" s="12"/>
      <c r="I30" s="40"/>
      <c r="J30" s="40"/>
      <c r="K30" s="43"/>
      <c r="L30" s="43"/>
      <c r="N30" s="44"/>
      <c r="O30" s="44"/>
    </row>
    <row r="31" spans="1:15" x14ac:dyDescent="0.2">
      <c r="A31" s="38" t="s">
        <v>146</v>
      </c>
      <c r="B31" s="45">
        <v>0.19600000000000001</v>
      </c>
      <c r="C31" s="38" t="s">
        <v>147</v>
      </c>
      <c r="H31" s="12"/>
      <c r="I31" s="40"/>
      <c r="J31" s="40"/>
      <c r="K31" s="43"/>
      <c r="L31" s="43"/>
      <c r="N31" s="44"/>
      <c r="O31" s="44"/>
    </row>
    <row r="32" spans="1:15" x14ac:dyDescent="0.2">
      <c r="A32" s="38" t="s">
        <v>148</v>
      </c>
      <c r="B32" s="25">
        <v>0.51263000000000003</v>
      </c>
      <c r="C32" s="38" t="s">
        <v>147</v>
      </c>
      <c r="H32" s="12"/>
      <c r="I32" s="40"/>
      <c r="J32" s="40"/>
      <c r="K32" s="43"/>
      <c r="L32" s="43"/>
      <c r="N32" s="44"/>
      <c r="O32" s="44"/>
    </row>
    <row r="33" spans="1:40" s="46" customFormat="1" x14ac:dyDescent="0.2">
      <c r="H33" s="14"/>
      <c r="I33" s="47"/>
      <c r="J33" s="47"/>
      <c r="K33" s="48"/>
      <c r="L33" s="48"/>
      <c r="N33" s="49"/>
      <c r="O33" s="49"/>
    </row>
    <row r="34" spans="1:40" x14ac:dyDescent="0.2">
      <c r="A34" s="1" t="s">
        <v>86</v>
      </c>
    </row>
    <row r="35" spans="1:40" x14ac:dyDescent="0.2">
      <c r="A35" s="39" t="s">
        <v>149</v>
      </c>
      <c r="B35" s="6">
        <v>0.512104</v>
      </c>
    </row>
    <row r="37" spans="1:40" x14ac:dyDescent="0.2">
      <c r="S37" s="112" t="s">
        <v>88</v>
      </c>
      <c r="T37" s="112"/>
      <c r="U37" s="112"/>
      <c r="V37" s="112"/>
      <c r="W37" s="112"/>
      <c r="Y37" s="112" t="s">
        <v>89</v>
      </c>
      <c r="Z37" s="112"/>
      <c r="AA37" s="112"/>
      <c r="AC37" s="2" t="s">
        <v>227</v>
      </c>
      <c r="AJ37" s="2" t="s">
        <v>235</v>
      </c>
    </row>
    <row r="38" spans="1:40" s="5" customFormat="1" ht="20" x14ac:dyDescent="0.25">
      <c r="B38" s="5" t="s">
        <v>91</v>
      </c>
      <c r="C38" s="5" t="s">
        <v>1</v>
      </c>
      <c r="D38" s="5" t="s">
        <v>150</v>
      </c>
      <c r="E38" s="5" t="s">
        <v>151</v>
      </c>
      <c r="F38" s="16" t="s">
        <v>94</v>
      </c>
      <c r="G38" s="5" t="s">
        <v>152</v>
      </c>
      <c r="H38" s="5" t="s">
        <v>6</v>
      </c>
      <c r="I38" s="5" t="s">
        <v>153</v>
      </c>
      <c r="J38" s="5" t="s">
        <v>154</v>
      </c>
      <c r="K38" s="5" t="s">
        <v>155</v>
      </c>
      <c r="L38" s="5" t="s">
        <v>156</v>
      </c>
      <c r="M38" s="5" t="s">
        <v>157</v>
      </c>
      <c r="N38" s="5" t="s">
        <v>158</v>
      </c>
      <c r="O38" s="5" t="s">
        <v>159</v>
      </c>
      <c r="P38" s="5" t="s">
        <v>160</v>
      </c>
      <c r="Q38" s="5" t="s">
        <v>142</v>
      </c>
      <c r="S38" s="5" t="s">
        <v>161</v>
      </c>
      <c r="T38" s="16" t="s">
        <v>162</v>
      </c>
      <c r="U38" s="50" t="s">
        <v>238</v>
      </c>
      <c r="V38" s="51" t="s">
        <v>239</v>
      </c>
      <c r="W38" s="52" t="s">
        <v>240</v>
      </c>
      <c r="Y38" s="5" t="s">
        <v>161</v>
      </c>
      <c r="Z38" s="5" t="s">
        <v>162</v>
      </c>
      <c r="AA38" s="51" t="s">
        <v>239</v>
      </c>
      <c r="AB38" s="51"/>
      <c r="AC38" s="5" t="s">
        <v>104</v>
      </c>
      <c r="AD38" s="5" t="s">
        <v>161</v>
      </c>
      <c r="AE38" s="5" t="s">
        <v>163</v>
      </c>
      <c r="AF38" s="51" t="s">
        <v>239</v>
      </c>
      <c r="AG38" s="5" t="s">
        <v>164</v>
      </c>
      <c r="AJ38" s="5" t="s">
        <v>161</v>
      </c>
      <c r="AK38" s="5" t="s">
        <v>163</v>
      </c>
      <c r="AL38" s="51" t="s">
        <v>239</v>
      </c>
      <c r="AM38" s="23" t="s">
        <v>236</v>
      </c>
    </row>
    <row r="39" spans="1:40" s="5" customFormat="1" x14ac:dyDescent="0.2">
      <c r="A39" s="24" t="s">
        <v>7</v>
      </c>
      <c r="D39" s="5">
        <v>1</v>
      </c>
      <c r="E39" s="5">
        <v>1</v>
      </c>
      <c r="F39" s="16"/>
      <c r="T39" s="16"/>
      <c r="U39" s="50"/>
      <c r="V39" s="51"/>
      <c r="W39" s="52"/>
      <c r="AA39" s="51"/>
      <c r="AB39" s="51"/>
      <c r="AF39" s="51"/>
      <c r="AL39" s="51"/>
      <c r="AM39" s="23"/>
    </row>
    <row r="40" spans="1:40" s="24" customFormat="1" x14ac:dyDescent="0.2">
      <c r="B40" s="25" t="s">
        <v>221</v>
      </c>
      <c r="C40" s="25" t="s">
        <v>23</v>
      </c>
      <c r="D40" s="25">
        <v>3.4</v>
      </c>
      <c r="E40" s="25">
        <v>17.100000000000001</v>
      </c>
      <c r="F40" s="18">
        <v>417200000</v>
      </c>
      <c r="G40" s="44">
        <v>0.51229192000000001</v>
      </c>
      <c r="H40" s="44">
        <v>5.5382127999999996E-6</v>
      </c>
      <c r="I40" s="56">
        <f>G40+$B$12+$B$13+$B$14+$B$15+$B$16+$B$17</f>
        <v>4.2024319200000004</v>
      </c>
      <c r="J40" s="24">
        <f>($B$12/I40)</f>
        <v>0.27170624574924696</v>
      </c>
      <c r="K40" s="24">
        <f t="shared" ref="K40:K43" si="0">G40/I40</f>
        <v>0.12190368095243288</v>
      </c>
      <c r="L40" s="24">
        <f>$B$13/I40</f>
        <v>0.23795745393062784</v>
      </c>
      <c r="M40" s="24">
        <f>$B$14/I40</f>
        <v>8.2908422226147555E-2</v>
      </c>
      <c r="N40" s="24">
        <f>$B$15/I40</f>
        <v>0.17178148599252024</v>
      </c>
      <c r="O40" s="24">
        <f>$B$16/I40</f>
        <v>5.7485285805653208E-2</v>
      </c>
      <c r="P40" s="24">
        <f>$B$17/I40</f>
        <v>5.6257425343371172E-2</v>
      </c>
      <c r="Q40" s="24">
        <f>(J40*$B$18)+(K40*$B$19)+(L40*$B$20)+(M40*$B$21)+(N40*$B$22)+(O40*$B$23)+(P40*$B$24)</f>
        <v>144.23977398209203</v>
      </c>
      <c r="S40" s="33">
        <f>(D40/E40)*((Q40*$B$28)/($B$27*L40))</f>
        <v>0.12015389178984721</v>
      </c>
      <c r="T40" s="33">
        <f>G40-((S40*((EXP(F40*$B$9))-1)))</f>
        <v>0.51196363388940591</v>
      </c>
      <c r="U40" s="57">
        <f>((G40/$B$32)-1)*10000</f>
        <v>-6.5950100462330852</v>
      </c>
      <c r="V40" s="57">
        <f>((T40/($B$32-($B$31*(EXP(($B$9)*(F40))-1))))-1)*10000</f>
        <v>-2.5552359332281505</v>
      </c>
      <c r="W40" s="57">
        <f t="shared" ref="W40:W43" si="1">((10^4)/0.512638)*H40</f>
        <v>0.10803359875779789</v>
      </c>
      <c r="X40" s="18"/>
      <c r="Y40" s="33">
        <f>(D40/E40)*($B$28/$B$29)*($B$26/$B$27)</f>
        <v>0.12014269674727997</v>
      </c>
      <c r="Z40" s="33">
        <f>G40-((Y40*((EXP(F40*$B$9))-1)))</f>
        <v>0.51196366447665476</v>
      </c>
      <c r="AA40" s="57">
        <f>((Z40/($B$32-($B$31*(EXP(($B$9)*(F40))-1))))-1)*10000</f>
        <v>-2.5546386362507167</v>
      </c>
      <c r="AB40" s="57"/>
      <c r="AC40" s="24">
        <v>419200000</v>
      </c>
      <c r="AD40" s="56">
        <f>Y40</f>
        <v>0.12014269674727997</v>
      </c>
      <c r="AE40" s="58">
        <f>G40-((AD40*((EXP(AC40*$B$9))-1)))</f>
        <v>0.51196208870629356</v>
      </c>
      <c r="AF40" s="57">
        <f>((AE40/($B$32-($B$31*(EXP(($B$9)*(AC40))-1))))-1)*10000</f>
        <v>-2.5352227028685448</v>
      </c>
      <c r="AG40" s="57">
        <f t="shared" ref="AG40:AG43" si="2">V40-AF40+W40</f>
        <v>8.8020368398192217E-2</v>
      </c>
      <c r="AJ40" s="56">
        <f>(Y40*0.1)+Y40</f>
        <v>0.13215696642200797</v>
      </c>
      <c r="AK40" s="58">
        <f>G40-((AJ40*((EXP(F40*$B$9))-1)))</f>
        <v>0.51193083892432023</v>
      </c>
      <c r="AL40" s="57">
        <f>((AK40/($B$32-($B$31*(EXP(($B$9)*(F40))-1))))-1)*10000</f>
        <v>-3.1956444120351257</v>
      </c>
      <c r="AM40" s="57">
        <f>AA40-AL40</f>
        <v>0.64100577578440898</v>
      </c>
      <c r="AN40" s="4"/>
    </row>
    <row r="41" spans="1:40" s="24" customFormat="1" x14ac:dyDescent="0.2">
      <c r="B41" s="25" t="s">
        <v>222</v>
      </c>
      <c r="C41" s="25" t="s">
        <v>20</v>
      </c>
      <c r="D41" s="25">
        <v>4.0999999999999996</v>
      </c>
      <c r="E41" s="25">
        <v>24.3</v>
      </c>
      <c r="F41" s="18">
        <v>417200000</v>
      </c>
      <c r="G41" s="44">
        <v>0.51229888999999995</v>
      </c>
      <c r="H41" s="44">
        <v>7.7699800000000004E-6</v>
      </c>
      <c r="I41" s="56">
        <f>G41+$B$12+$B$13+$B$14+$B$15+$B$16+$B$17</f>
        <v>4.2024388899999998</v>
      </c>
      <c r="J41" s="24">
        <f>($B$12/I41)</f>
        <v>0.27170579510794501</v>
      </c>
      <c r="K41" s="24">
        <f t="shared" si="0"/>
        <v>0.12190513732848117</v>
      </c>
      <c r="L41" s="24">
        <f>$B$13/I41</f>
        <v>0.23795705926374577</v>
      </c>
      <c r="M41" s="24">
        <f>$B$14/I41</f>
        <v>8.2908284717496505E-2</v>
      </c>
      <c r="N41" s="24">
        <f>$B$15/I41</f>
        <v>0.17178120108249809</v>
      </c>
      <c r="O41" s="24">
        <f>$B$16/I41</f>
        <v>5.7485190462817179E-2</v>
      </c>
      <c r="P41" s="24">
        <f>$B$17/I41</f>
        <v>5.6257332037016244E-2</v>
      </c>
      <c r="Q41" s="24">
        <f>(J41*$B$18)+(K41*$B$19)+(L41*$B$20)+(M41*$B$21)+(N41*$B$22)+(O41*$B$23)+(P41*$B$24)</f>
        <v>144.23977177626608</v>
      </c>
      <c r="S41" s="33">
        <f>(D41/E41)*((Q41*$B$28)/($B$27*L41))</f>
        <v>0.10196082300025058</v>
      </c>
      <c r="T41" s="33">
        <f>G41-((S41*((EXP(F41*$B$9))-1)))</f>
        <v>0.51202031124140035</v>
      </c>
      <c r="U41" s="57">
        <f>((G41/$B$32)-1)*10000</f>
        <v>-6.459044535046532</v>
      </c>
      <c r="V41" s="57">
        <f>((T41/($B$32-($B$31*(EXP(($B$9)*(F41))-1))))-1)*10000</f>
        <v>-1.4484606499265418</v>
      </c>
      <c r="W41" s="57">
        <f t="shared" si="1"/>
        <v>0.15156855324810101</v>
      </c>
      <c r="X41" s="18"/>
      <c r="Y41" s="33">
        <f>(D41/E41)*($B$28/$B$29)*($B$26/$B$27)</f>
        <v>0.10195115551866132</v>
      </c>
      <c r="Z41" s="33">
        <f>G41-((Y41*((EXP(F41*$B$9))-1)))</f>
        <v>0.51202033765502608</v>
      </c>
      <c r="AA41" s="57">
        <f>((Z41/($B$32-($B$31*(EXP(($B$9)*(F41))-1))))-1)*10000</f>
        <v>-1.4479448539861384</v>
      </c>
      <c r="AB41" s="57"/>
      <c r="AC41" s="24">
        <v>419200000</v>
      </c>
      <c r="AD41" s="56">
        <f t="shared" ref="AD41:AD43" si="3">Y41</f>
        <v>0.10195115551866132</v>
      </c>
      <c r="AE41" s="58">
        <f>G41-((AD41*((EXP(AC41*$B$9))-1)))</f>
        <v>0.51201900048170212</v>
      </c>
      <c r="AF41" s="57">
        <f>((AE41/($B$32-($B$31*(EXP(($B$9)*(AC41))-1))))-1)*10000</f>
        <v>-1.4238641030583921</v>
      </c>
      <c r="AG41" s="57">
        <f t="shared" si="2"/>
        <v>0.12697200637995129</v>
      </c>
      <c r="AJ41" s="56">
        <f t="shared" ref="AJ41:AJ43" si="4">(Y41*0.1)+Y41</f>
        <v>0.11214627107052746</v>
      </c>
      <c r="AK41" s="58">
        <f>G41-((AJ41*((EXP(F41*$B$9))-1)))</f>
        <v>0.51199248242052875</v>
      </c>
      <c r="AL41" s="57">
        <f>((AK41/($B$32-($B$31*(EXP(($B$9)*(F41))-1))))-1)*10000</f>
        <v>-1.9918920210171276</v>
      </c>
      <c r="AM41" s="57">
        <f t="shared" ref="AM41:AM43" si="5">AA41-AL41</f>
        <v>0.54394716703098922</v>
      </c>
    </row>
    <row r="42" spans="1:40" s="24" customFormat="1" x14ac:dyDescent="0.2">
      <c r="B42" s="25" t="s">
        <v>223</v>
      </c>
      <c r="C42" s="25" t="s">
        <v>18</v>
      </c>
      <c r="D42" s="25">
        <v>6.8</v>
      </c>
      <c r="E42" s="25">
        <v>32.6</v>
      </c>
      <c r="F42" s="18">
        <v>417200000</v>
      </c>
      <c r="G42" s="44">
        <v>0.51234040000000003</v>
      </c>
      <c r="H42" s="44">
        <v>6.1246279999999997E-6</v>
      </c>
      <c r="I42" s="56">
        <f>G42+$B$12+$B$13+$B$14+$B$15+$B$16+$B$17</f>
        <v>4.2024803999999998</v>
      </c>
      <c r="J42" s="24">
        <f>($B$12/I42)</f>
        <v>0.27170311133396363</v>
      </c>
      <c r="K42" s="24">
        <f t="shared" si="0"/>
        <v>0.12191381071045568</v>
      </c>
      <c r="L42" s="24">
        <f>$B$13/I42</f>
        <v>0.23795470884290146</v>
      </c>
      <c r="M42" s="24">
        <f>$B$14/I42</f>
        <v>8.2907465790917192E-2</v>
      </c>
      <c r="N42" s="24">
        <f>$B$15/I42</f>
        <v>0.17177950431369055</v>
      </c>
      <c r="O42" s="24">
        <f>$B$16/I42</f>
        <v>5.7484622652850446E-2</v>
      </c>
      <c r="P42" s="24">
        <f>$B$17/I42</f>
        <v>5.6256776355221076E-2</v>
      </c>
      <c r="Q42" s="24">
        <f>(J42*$B$18)+(K42*$B$19)+(L42*$B$20)+(M42*$B$21)+(N42*$B$22)+(O42*$B$23)+(P42*$B$24)</f>
        <v>144.23975863956869</v>
      </c>
      <c r="S42" s="33">
        <f>(D42/E42)*((Q42*$B$28)/($B$27*L42))</f>
        <v>0.12605245605217244</v>
      </c>
      <c r="T42" s="33">
        <f>G42-((S42*((EXP(F42*$B$9))-1)))</f>
        <v>0.51199599775125249</v>
      </c>
      <c r="U42" s="57">
        <f>((G42/$B$32)-1)*10000</f>
        <v>-5.6492987144729501</v>
      </c>
      <c r="V42" s="57">
        <f>((T42/($B$32-($B$31*(EXP(($B$9)*(F42))-1))))-1)*10000</f>
        <v>-1.9232458859963497</v>
      </c>
      <c r="W42" s="57">
        <f t="shared" si="1"/>
        <v>0.11947276635754664</v>
      </c>
      <c r="X42" s="18"/>
      <c r="Y42" s="33">
        <f>(D42/E42)*($B$28/$B$29)*($B$26/$B$27)</f>
        <v>0.1260392708207661</v>
      </c>
      <c r="Z42" s="33">
        <f>G42-((Y42*((EXP(F42*$B$9))-1)))</f>
        <v>0.51199603377612246</v>
      </c>
      <c r="AA42" s="57">
        <f>((Z42/($B$32-($B$31*(EXP(($B$9)*(F42))-1))))-1)*10000</f>
        <v>-1.9225424050761664</v>
      </c>
      <c r="AB42" s="57"/>
      <c r="AC42" s="24">
        <v>419200000</v>
      </c>
      <c r="AD42" s="56">
        <f t="shared" si="3"/>
        <v>0.1260392708207661</v>
      </c>
      <c r="AE42" s="58">
        <f>G42-((AD42*((EXP(AC42*$B$9))-1)))</f>
        <v>0.5119943806673386</v>
      </c>
      <c r="AF42" s="57">
        <f>((AE42/($B$32-($B$31*(EXP(($B$9)*(AC42))-1))))-1)*10000</f>
        <v>-1.9046335435157769</v>
      </c>
      <c r="AG42" s="57">
        <f t="shared" si="2"/>
        <v>0.10086042387697378</v>
      </c>
      <c r="AJ42" s="56">
        <f t="shared" si="4"/>
        <v>0.13864319790284271</v>
      </c>
      <c r="AK42" s="58">
        <f>G42-((AJ42*((EXP(F42*$B$9))-1)))</f>
        <v>0.51196159715373468</v>
      </c>
      <c r="AL42" s="57">
        <f>((AK42/($B$32-($B$31*(EXP(($B$9)*(F42))-1))))-1)*10000</f>
        <v>-2.5950085870340978</v>
      </c>
      <c r="AM42" s="57">
        <f t="shared" si="5"/>
        <v>0.6724661819579314</v>
      </c>
    </row>
    <row r="43" spans="1:40" s="24" customFormat="1" x14ac:dyDescent="0.2">
      <c r="B43" s="25" t="s">
        <v>224</v>
      </c>
      <c r="C43" s="25" t="s">
        <v>10</v>
      </c>
      <c r="D43" s="25">
        <v>3.5</v>
      </c>
      <c r="E43" s="25">
        <v>15.8</v>
      </c>
      <c r="F43" s="18">
        <v>417200000</v>
      </c>
      <c r="G43" s="44">
        <v>0.51242699999999997</v>
      </c>
      <c r="H43" s="44">
        <v>8.8239881999999993E-6</v>
      </c>
      <c r="I43" s="56">
        <f>G43+$B$12+$B$13+$B$14+$B$15+$B$16+$B$17</f>
        <v>4.2025670000000002</v>
      </c>
      <c r="J43" s="24">
        <f>($B$12/I43)</f>
        <v>0.2716975124965289</v>
      </c>
      <c r="K43" s="24">
        <f t="shared" si="0"/>
        <v>0.12193190495237791</v>
      </c>
      <c r="L43" s="24">
        <f>$B$13/I43</f>
        <v>0.23794980544034158</v>
      </c>
      <c r="M43" s="24">
        <f>$B$14/I43</f>
        <v>8.2905757362107479E-2</v>
      </c>
      <c r="N43" s="24">
        <f>$B$15/I43</f>
        <v>0.17177596454738259</v>
      </c>
      <c r="O43" s="24">
        <f>$B$16/I43</f>
        <v>5.7483438098666836E-2</v>
      </c>
      <c r="P43" s="24">
        <f>$B$17/I43</f>
        <v>5.625561710259467E-2</v>
      </c>
      <c r="Q43" s="24">
        <f>(J43*$B$18)+(K43*$B$19)+(L43*$B$20)+(M43*$B$21)+(N43*$B$22)+(O43*$B$23)+(P43*$B$24)</f>
        <v>144.23973123404431</v>
      </c>
      <c r="S43" s="33">
        <f>(D43/E43)*((Q43*$B$28)/($B$27*L43))</f>
        <v>0.13386893971504588</v>
      </c>
      <c r="T43" s="33">
        <f>G43-((S43*((EXP(F43*$B$9))-1)))</f>
        <v>0.51206124144741583</v>
      </c>
      <c r="U43" s="57">
        <f>((G43/$B$32)-1)*10000</f>
        <v>-3.9599711292759299</v>
      </c>
      <c r="V43" s="57">
        <f>((T43/($B$32-($B$31*(EXP(($B$9)*(F43))-1))))-1)*10000</f>
        <v>-0.64919006362962328</v>
      </c>
      <c r="W43" s="57">
        <f t="shared" si="1"/>
        <v>0.17212903062199836</v>
      </c>
      <c r="X43" s="18"/>
      <c r="Y43" s="33">
        <f>(D43/E43)*($B$28/$B$29)*($B$26/$B$27)</f>
        <v>0.13385220402689327</v>
      </c>
      <c r="Z43" s="33">
        <f>G43-((Y43*((EXP(F43*$B$9))-1)))</f>
        <v>0.51206128717289245</v>
      </c>
      <c r="AA43" s="57">
        <f>((Z43/($B$32-($B$31*(EXP(($B$9)*(F43))-1))))-1)*10000</f>
        <v>-0.64829715269443255</v>
      </c>
      <c r="AB43" s="57"/>
      <c r="AC43" s="24">
        <v>419200000</v>
      </c>
      <c r="AD43" s="56">
        <f t="shared" si="3"/>
        <v>0.13385220402689327</v>
      </c>
      <c r="AE43" s="58">
        <f>G43-((AD43*((EXP(AC43*$B$9))-1)))</f>
        <v>0.51205953159105855</v>
      </c>
      <c r="AF43" s="57">
        <f>((AE43/($B$32-($B$31*(EXP(($B$9)*(AC43))-1))))-1)*10000</f>
        <v>-0.63238296194589871</v>
      </c>
      <c r="AG43" s="57">
        <f t="shared" si="2"/>
        <v>0.15532192893827379</v>
      </c>
      <c r="AJ43" s="56">
        <f t="shared" si="4"/>
        <v>0.1472374244295826</v>
      </c>
      <c r="AK43" s="58">
        <f>G43-((AJ43*((EXP(F43*$B$9))-1)))</f>
        <v>0.51202471589018173</v>
      </c>
      <c r="AL43" s="57">
        <f>((AK43/($B$32-($B$31*(EXP(($B$9)*(F43))-1))))-1)*10000</f>
        <v>-1.362448226422952</v>
      </c>
      <c r="AM43" s="57">
        <f t="shared" si="5"/>
        <v>0.71415107372851949</v>
      </c>
    </row>
    <row r="44" spans="1:40" s="24" customFormat="1" x14ac:dyDescent="0.2">
      <c r="B44" s="17"/>
      <c r="C44" s="18"/>
      <c r="D44" s="19"/>
      <c r="E44" s="19"/>
      <c r="F44" s="18"/>
      <c r="G44" s="55"/>
      <c r="H44" s="33"/>
      <c r="I44" s="56"/>
      <c r="S44" s="33"/>
      <c r="T44" s="33"/>
      <c r="U44" s="57"/>
      <c r="V44" s="57"/>
      <c r="W44" s="57"/>
      <c r="X44" s="18"/>
      <c r="Y44" s="33"/>
      <c r="Z44" s="33"/>
      <c r="AA44" s="57"/>
      <c r="AB44" s="57"/>
      <c r="AD44" s="56"/>
      <c r="AE44" s="58"/>
      <c r="AF44" s="57"/>
      <c r="AG44" s="57"/>
      <c r="AK44" s="18"/>
      <c r="AL44" s="57"/>
      <c r="AM44" s="57"/>
    </row>
    <row r="45" spans="1:40" s="24" customFormat="1" x14ac:dyDescent="0.2">
      <c r="B45" s="17"/>
      <c r="C45" s="18"/>
      <c r="D45" s="19"/>
      <c r="E45" s="19"/>
      <c r="F45" s="18"/>
      <c r="G45" s="33"/>
      <c r="H45" s="33"/>
      <c r="I45" s="56"/>
      <c r="S45" s="33"/>
      <c r="T45" s="33"/>
      <c r="U45" s="57"/>
      <c r="V45" s="57"/>
      <c r="W45" s="57"/>
      <c r="X45" s="18"/>
      <c r="Y45" s="33"/>
      <c r="Z45" s="33"/>
      <c r="AA45" s="57"/>
      <c r="AB45" s="57"/>
      <c r="AD45" s="56"/>
      <c r="AE45" s="58"/>
      <c r="AF45" s="57"/>
      <c r="AG45" s="57"/>
      <c r="AK45" s="18"/>
      <c r="AL45" s="57"/>
      <c r="AM45" s="57"/>
    </row>
    <row r="46" spans="1:40" s="24" customFormat="1" x14ac:dyDescent="0.2">
      <c r="A46" s="3" t="s">
        <v>228</v>
      </c>
      <c r="C46" s="18"/>
      <c r="D46" s="19"/>
      <c r="E46" s="19"/>
      <c r="F46" s="18"/>
      <c r="G46" s="33"/>
      <c r="H46" s="33"/>
      <c r="I46" s="56"/>
      <c r="S46" s="33"/>
      <c r="T46" s="33"/>
      <c r="U46" s="57"/>
      <c r="V46" s="57"/>
      <c r="W46" s="57"/>
      <c r="X46" s="18"/>
      <c r="Y46" s="33"/>
      <c r="Z46" s="33"/>
      <c r="AA46" s="57"/>
      <c r="AB46" s="57"/>
      <c r="AD46" s="56"/>
      <c r="AE46" s="58"/>
      <c r="AF46" s="57"/>
      <c r="AG46" s="57"/>
      <c r="AK46" s="18"/>
      <c r="AL46" s="57"/>
      <c r="AM46" s="57"/>
    </row>
    <row r="47" spans="1:40" s="24" customFormat="1" x14ac:dyDescent="0.2">
      <c r="B47" s="17"/>
      <c r="C47" s="18"/>
      <c r="D47" s="19"/>
      <c r="E47" s="19"/>
      <c r="F47" s="18"/>
      <c r="G47" s="33"/>
      <c r="H47" s="33"/>
      <c r="I47" s="56"/>
      <c r="S47" s="113" t="s">
        <v>88</v>
      </c>
      <c r="T47" s="113"/>
      <c r="U47" s="113"/>
      <c r="V47" s="113"/>
      <c r="W47" s="113"/>
      <c r="X47" s="18"/>
      <c r="Y47" s="113" t="s">
        <v>89</v>
      </c>
      <c r="Z47" s="113"/>
      <c r="AA47" s="113"/>
      <c r="AB47" s="57"/>
      <c r="AD47" s="56"/>
      <c r="AE47" s="58"/>
      <c r="AF47" s="57"/>
      <c r="AG47" s="57"/>
      <c r="AJ47" s="38"/>
      <c r="AK47" s="38"/>
      <c r="AL47" s="38"/>
      <c r="AM47" s="38"/>
      <c r="AN47" s="38"/>
    </row>
    <row r="48" spans="1:40" s="5" customFormat="1" ht="20" x14ac:dyDescent="0.25">
      <c r="C48" s="5" t="s">
        <v>1</v>
      </c>
      <c r="D48" s="5" t="s">
        <v>150</v>
      </c>
      <c r="E48" s="5" t="s">
        <v>151</v>
      </c>
      <c r="F48" s="16" t="s">
        <v>94</v>
      </c>
      <c r="G48" s="5" t="s">
        <v>152</v>
      </c>
      <c r="H48" s="5" t="s">
        <v>6</v>
      </c>
      <c r="I48" s="5" t="s">
        <v>153</v>
      </c>
      <c r="J48" s="5" t="s">
        <v>154</v>
      </c>
      <c r="K48" s="5" t="s">
        <v>155</v>
      </c>
      <c r="L48" s="5" t="s">
        <v>156</v>
      </c>
      <c r="M48" s="5" t="s">
        <v>157</v>
      </c>
      <c r="N48" s="5" t="s">
        <v>158</v>
      </c>
      <c r="O48" s="5" t="s">
        <v>159</v>
      </c>
      <c r="P48" s="5" t="s">
        <v>160</v>
      </c>
      <c r="Q48" s="5" t="s">
        <v>142</v>
      </c>
      <c r="S48" s="5" t="s">
        <v>161</v>
      </c>
      <c r="T48" s="16" t="s">
        <v>162</v>
      </c>
      <c r="U48" s="50" t="s">
        <v>238</v>
      </c>
      <c r="V48" s="51" t="s">
        <v>239</v>
      </c>
      <c r="W48" s="52" t="s">
        <v>240</v>
      </c>
      <c r="Y48" s="5" t="s">
        <v>161</v>
      </c>
      <c r="Z48" s="5" t="s">
        <v>162</v>
      </c>
      <c r="AA48" s="51" t="s">
        <v>239</v>
      </c>
      <c r="AB48" s="51"/>
      <c r="AC48" s="5" t="s">
        <v>104</v>
      </c>
      <c r="AD48" s="5" t="s">
        <v>161</v>
      </c>
      <c r="AE48" s="5" t="s">
        <v>163</v>
      </c>
      <c r="AF48" s="51" t="s">
        <v>239</v>
      </c>
      <c r="AG48" s="5" t="s">
        <v>164</v>
      </c>
      <c r="AJ48" s="5" t="s">
        <v>161</v>
      </c>
      <c r="AK48" s="5" t="s">
        <v>163</v>
      </c>
      <c r="AL48" s="51" t="s">
        <v>239</v>
      </c>
      <c r="AM48" s="23" t="s">
        <v>236</v>
      </c>
    </row>
    <row r="49" spans="1:62" s="24" customFormat="1" x14ac:dyDescent="0.2">
      <c r="A49" s="24" t="s">
        <v>7</v>
      </c>
      <c r="D49" s="24">
        <v>2</v>
      </c>
      <c r="E49" s="24">
        <v>2</v>
      </c>
      <c r="F49" s="18"/>
      <c r="G49" s="24">
        <v>2</v>
      </c>
      <c r="H49" s="24">
        <v>2</v>
      </c>
      <c r="T49" s="18"/>
      <c r="U49" s="53"/>
      <c r="V49" s="54"/>
      <c r="W49" s="19"/>
      <c r="AA49" s="54"/>
      <c r="AB49" s="54"/>
      <c r="AF49" s="54"/>
      <c r="AL49" s="54"/>
      <c r="AM49" s="35"/>
    </row>
    <row r="50" spans="1:62" s="24" customFormat="1" x14ac:dyDescent="0.2">
      <c r="B50" s="25"/>
      <c r="C50" s="12" t="s">
        <v>229</v>
      </c>
      <c r="D50" s="25">
        <v>5.0369999999999999</v>
      </c>
      <c r="E50" s="25">
        <v>25.838999999999999</v>
      </c>
      <c r="F50" s="18">
        <v>417200000</v>
      </c>
      <c r="G50" s="38">
        <v>0.51239100000000004</v>
      </c>
      <c r="H50" s="44">
        <v>7.9999999999999996E-6</v>
      </c>
      <c r="I50" s="56">
        <f t="shared" ref="I50:I57" si="6">G50+$B$12+$B$13+$B$14+$B$15+$B$16+$B$17</f>
        <v>4.2025310000000005</v>
      </c>
      <c r="J50" s="24">
        <f t="shared" ref="J50:J57" si="7">($B$12/I50)</f>
        <v>0.27169983992979463</v>
      </c>
      <c r="K50" s="24">
        <f t="shared" ref="K50:K53" si="8">G50/I50</f>
        <v>0.12192438318717934</v>
      </c>
      <c r="L50" s="24">
        <f t="shared" ref="L50:L57" si="9">$B$13/I50</f>
        <v>0.2379518437817591</v>
      </c>
      <c r="M50" s="24">
        <f t="shared" ref="M50:M57" si="10">$B$14/I50</f>
        <v>8.2906467554909158E-2</v>
      </c>
      <c r="N50" s="24">
        <f t="shared" ref="N50:N57" si="11">$B$15/I50</f>
        <v>0.17177743602605189</v>
      </c>
      <c r="O50" s="24">
        <f t="shared" ref="O50:O57" si="12">$B$16/I50</f>
        <v>5.7483930517109802E-2</v>
      </c>
      <c r="P50" s="24">
        <f t="shared" ref="P50:P57" si="13">$B$17/I50</f>
        <v>5.625609900319592E-2</v>
      </c>
      <c r="Q50" s="24">
        <f t="shared" ref="Q50:Q57" si="14">(J50*$B$18)+(K50*$B$19)+(L50*$B$20)+(M50*$B$21)+(N50*$B$22)+(O50*$B$23)+(P50*$B$24)</f>
        <v>144.23974262650384</v>
      </c>
      <c r="S50" s="33">
        <f t="shared" ref="S50:S57" si="15">(D50/E50)*((Q50*$B$28)/($B$27*L50))</f>
        <v>0.11780437763180977</v>
      </c>
      <c r="T50" s="33">
        <f t="shared" ref="T50:T57" si="16">G50-((S50*((EXP(F50*$B$9))-1)))</f>
        <v>0.512069133264203</v>
      </c>
      <c r="U50" s="57">
        <f t="shared" ref="U50:U57" si="17">((G50/$B$32)-1)*10000</f>
        <v>-4.6622320191946898</v>
      </c>
      <c r="V50" s="57">
        <f t="shared" ref="V50:V57" si="18">((T50/($B$32-($B$31*(EXP(($B$9)*(F50))-1))))-1)*10000</f>
        <v>-0.49508145669840964</v>
      </c>
      <c r="W50" s="57">
        <f t="shared" ref="W50:W53" si="19">((10^4)/0.512638)*H50</f>
        <v>0.15605554016674533</v>
      </c>
      <c r="X50" s="18"/>
      <c r="Y50" s="33">
        <f t="shared" ref="Y50:Y57" si="20">(D50/E50)*($B$28/$B$29)*($B$26/$B$27)</f>
        <v>0.11779064997648837</v>
      </c>
      <c r="Z50" s="33">
        <f t="shared" ref="Z50:Z57" si="21">G50-((Y50*((EXP(F50*$B$9))-1)))</f>
        <v>0.51206917077109115</v>
      </c>
      <c r="AA50" s="57">
        <f t="shared" ref="AA50:AA57" si="22">((Z50/($B$32-($B$31*(EXP(($B$9)*(F50))-1))))-1)*10000</f>
        <v>-0.49434903545253484</v>
      </c>
      <c r="AB50" s="57"/>
      <c r="AC50" s="24">
        <v>419200000</v>
      </c>
      <c r="AD50" s="56">
        <f t="shared" ref="AD50:AD53" si="23">Y50</f>
        <v>0.11779064997648837</v>
      </c>
      <c r="AE50" s="58">
        <f t="shared" ref="AE50:AE57" si="24">G50-((AD50*((EXP(AC50*$B$9))-1)))</f>
        <v>0.5120676258497594</v>
      </c>
      <c r="AF50" s="57">
        <f t="shared" ref="AF50:AF57" si="25">((AE50/($B$32-($B$31*(EXP(($B$9)*(AC50))-1))))-1)*10000</f>
        <v>-0.47432034745664708</v>
      </c>
      <c r="AG50" s="57">
        <f t="shared" ref="AG50:AG53" si="26">V50-AF50+W50</f>
        <v>0.13529443092498278</v>
      </c>
      <c r="AJ50" s="56">
        <f>(Y50*0.1)+Y50</f>
        <v>0.12956971497413722</v>
      </c>
      <c r="AK50" s="58">
        <f t="shared" ref="AK50:AK57" si="27">G50-((AJ50*((EXP(F50*$B$9))-1)))</f>
        <v>0.51203698784820029</v>
      </c>
      <c r="AL50" s="57">
        <f t="shared" ref="AL50:AL57" si="28">((AK50/($B$32-($B$31*(EXP(($B$9)*(F50))-1))))-1)*10000</f>
        <v>-1.1228057707557415</v>
      </c>
      <c r="AM50" s="57">
        <f>AA50-AL50</f>
        <v>0.62845673530320667</v>
      </c>
      <c r="AN50" s="4"/>
    </row>
    <row r="51" spans="1:62" s="24" customFormat="1" x14ac:dyDescent="0.2">
      <c r="B51" s="25"/>
      <c r="C51" s="12" t="s">
        <v>21</v>
      </c>
      <c r="D51" s="25">
        <v>7.38</v>
      </c>
      <c r="E51" s="25">
        <v>52.59</v>
      </c>
      <c r="F51" s="18">
        <v>417200000</v>
      </c>
      <c r="G51" s="38">
        <v>0.51225799999999999</v>
      </c>
      <c r="H51" s="44">
        <v>1.0000000000000001E-5</v>
      </c>
      <c r="I51" s="56">
        <f t="shared" si="6"/>
        <v>4.2023979999999996</v>
      </c>
      <c r="J51" s="24">
        <f t="shared" si="7"/>
        <v>0.27170843884848606</v>
      </c>
      <c r="K51" s="24">
        <f t="shared" si="8"/>
        <v>0.12189659332600102</v>
      </c>
      <c r="L51" s="24">
        <f t="shared" si="9"/>
        <v>0.23795937462372677</v>
      </c>
      <c r="M51" s="24">
        <f t="shared" si="10"/>
        <v>8.2909091428275003E-2</v>
      </c>
      <c r="N51" s="24">
        <f t="shared" si="11"/>
        <v>0.17178287254086835</v>
      </c>
      <c r="O51" s="24">
        <f t="shared" si="12"/>
        <v>5.7485749802850657E-2</v>
      </c>
      <c r="P51" s="24">
        <f t="shared" si="13"/>
        <v>5.6257879429792233E-2</v>
      </c>
      <c r="Q51" s="24">
        <f t="shared" si="14"/>
        <v>144.23978471700539</v>
      </c>
      <c r="S51" s="33">
        <f t="shared" si="15"/>
        <v>8.4801738055336376E-2</v>
      </c>
      <c r="T51" s="33">
        <f t="shared" si="16"/>
        <v>0.51202630352855738</v>
      </c>
      <c r="U51" s="57">
        <f t="shared" si="17"/>
        <v>-7.2566958625142064</v>
      </c>
      <c r="V51" s="57">
        <f t="shared" si="18"/>
        <v>-1.3314453857604658</v>
      </c>
      <c r="W51" s="57">
        <f t="shared" si="19"/>
        <v>0.19506942520843168</v>
      </c>
      <c r="X51" s="18"/>
      <c r="Y51" s="33">
        <f t="shared" si="20"/>
        <v>8.4794514972166696E-2</v>
      </c>
      <c r="Z51" s="33">
        <f t="shared" si="21"/>
        <v>0.51202632326356423</v>
      </c>
      <c r="AA51" s="57">
        <f t="shared" si="22"/>
        <v>-1.3310600075278067</v>
      </c>
      <c r="AB51" s="57"/>
      <c r="AC51" s="24">
        <v>419200000</v>
      </c>
      <c r="AD51" s="56">
        <f t="shared" si="23"/>
        <v>8.4794514972166696E-2</v>
      </c>
      <c r="AE51" s="58">
        <f t="shared" si="24"/>
        <v>0.51202521111370325</v>
      </c>
      <c r="AF51" s="57">
        <f t="shared" si="25"/>
        <v>-1.302584469183854</v>
      </c>
      <c r="AG51" s="57">
        <f t="shared" si="26"/>
        <v>0.16620850863181985</v>
      </c>
      <c r="AJ51" s="56">
        <f t="shared" ref="AJ51:AJ57" si="29">(Y51*0.1)+Y51</f>
        <v>9.3273966469383365E-2</v>
      </c>
      <c r="AK51" s="58">
        <f t="shared" si="27"/>
        <v>0.51200315558992071</v>
      </c>
      <c r="AL51" s="57">
        <f t="shared" si="28"/>
        <v>-1.783470144167687</v>
      </c>
      <c r="AM51" s="57">
        <f t="shared" ref="AM51:AM57" si="30">AA51-AL51</f>
        <v>0.45241013663988028</v>
      </c>
    </row>
    <row r="52" spans="1:62" s="24" customFormat="1" x14ac:dyDescent="0.2">
      <c r="B52" s="25"/>
      <c r="C52" s="12" t="s">
        <v>230</v>
      </c>
      <c r="D52" s="25">
        <v>4.8360000000000003</v>
      </c>
      <c r="E52" s="25">
        <v>28.041</v>
      </c>
      <c r="F52" s="18">
        <v>417200000</v>
      </c>
      <c r="G52" s="38">
        <v>0.51233499999999998</v>
      </c>
      <c r="H52" s="44">
        <v>5.0000000000000004E-6</v>
      </c>
      <c r="I52" s="56">
        <f t="shared" si="6"/>
        <v>4.2024749999999997</v>
      </c>
      <c r="J52" s="24">
        <f t="shared" si="7"/>
        <v>0.27170346046079991</v>
      </c>
      <c r="K52" s="24">
        <f t="shared" si="8"/>
        <v>0.12191268240739089</v>
      </c>
      <c r="L52" s="24">
        <f t="shared" si="9"/>
        <v>0.23795501460448903</v>
      </c>
      <c r="M52" s="24">
        <f t="shared" si="10"/>
        <v>8.290757232345225E-2</v>
      </c>
      <c r="N52" s="24">
        <f t="shared" si="11"/>
        <v>0.17177972504298064</v>
      </c>
      <c r="O52" s="24">
        <f t="shared" si="12"/>
        <v>5.7484696518123247E-2</v>
      </c>
      <c r="P52" s="24">
        <f t="shared" si="13"/>
        <v>5.6256848642764083E-2</v>
      </c>
      <c r="Q52" s="24">
        <f t="shared" si="14"/>
        <v>144.23976034849559</v>
      </c>
      <c r="S52" s="33">
        <f t="shared" si="15"/>
        <v>0.10422028136047823</v>
      </c>
      <c r="T52" s="33">
        <f t="shared" si="16"/>
        <v>0.5120502479182889</v>
      </c>
      <c r="U52" s="57">
        <f t="shared" si="17"/>
        <v>-5.7546378479611526</v>
      </c>
      <c r="V52" s="57">
        <f t="shared" si="18"/>
        <v>-0.86386781207314911</v>
      </c>
      <c r="W52" s="57">
        <f t="shared" si="19"/>
        <v>9.753471260421584E-2</v>
      </c>
      <c r="X52" s="18"/>
      <c r="Y52" s="33">
        <f t="shared" si="20"/>
        <v>0.10420951246949704</v>
      </c>
      <c r="Z52" s="33">
        <f t="shared" si="21"/>
        <v>0.51205027734120045</v>
      </c>
      <c r="AA52" s="57">
        <f t="shared" si="22"/>
        <v>-0.86329325186373929</v>
      </c>
      <c r="AB52" s="57"/>
      <c r="AC52" s="24">
        <v>419200000</v>
      </c>
      <c r="AD52" s="56">
        <f t="shared" si="23"/>
        <v>0.10420951246949704</v>
      </c>
      <c r="AE52" s="58">
        <f t="shared" si="24"/>
        <v>0.51204891054766621</v>
      </c>
      <c r="AF52" s="57">
        <f t="shared" si="25"/>
        <v>-0.83978798187889225</v>
      </c>
      <c r="AG52" s="57">
        <f t="shared" si="26"/>
        <v>7.3454882409958983E-2</v>
      </c>
      <c r="AJ52" s="56">
        <f t="shared" si="29"/>
        <v>0.11463046371644675</v>
      </c>
      <c r="AK52" s="58">
        <f t="shared" si="27"/>
        <v>0.51202180507532047</v>
      </c>
      <c r="AL52" s="57">
        <f t="shared" si="28"/>
        <v>-1.4192895894948876</v>
      </c>
      <c r="AM52" s="57">
        <f t="shared" si="30"/>
        <v>0.55599633763114831</v>
      </c>
    </row>
    <row r="53" spans="1:62" s="24" customFormat="1" x14ac:dyDescent="0.2">
      <c r="B53" s="25"/>
      <c r="C53" s="12" t="s">
        <v>231</v>
      </c>
      <c r="D53" s="25">
        <v>6.0609999999999999</v>
      </c>
      <c r="E53" s="25">
        <v>31.433</v>
      </c>
      <c r="F53" s="18">
        <v>417200000</v>
      </c>
      <c r="G53" s="38">
        <v>0.51254699999999997</v>
      </c>
      <c r="H53" s="44">
        <v>9.0000000000000002E-6</v>
      </c>
      <c r="I53" s="56">
        <f t="shared" si="6"/>
        <v>4.2026870000000001</v>
      </c>
      <c r="J53" s="24">
        <f t="shared" si="7"/>
        <v>0.27168975467361711</v>
      </c>
      <c r="K53" s="24">
        <f t="shared" si="8"/>
        <v>0.12195697657236905</v>
      </c>
      <c r="L53" s="24">
        <f t="shared" si="9"/>
        <v>0.23794301122115447</v>
      </c>
      <c r="M53" s="24">
        <f t="shared" si="10"/>
        <v>8.2903390140640965E-2</v>
      </c>
      <c r="N53" s="24">
        <f t="shared" si="11"/>
        <v>0.17177105980055141</v>
      </c>
      <c r="O53" s="24">
        <f t="shared" si="12"/>
        <v>5.748179676478405E-2</v>
      </c>
      <c r="P53" s="24">
        <f t="shared" si="13"/>
        <v>5.6254010826882896E-2</v>
      </c>
      <c r="Q53" s="24">
        <f t="shared" si="14"/>
        <v>144.23969326058875</v>
      </c>
      <c r="S53" s="33">
        <f t="shared" si="15"/>
        <v>0.11653049843149567</v>
      </c>
      <c r="T53" s="33">
        <f t="shared" si="16"/>
        <v>0.51222861377442042</v>
      </c>
      <c r="U53" s="57">
        <f t="shared" si="17"/>
        <v>-1.6191014962063655</v>
      </c>
      <c r="V53" s="57">
        <f t="shared" si="18"/>
        <v>2.6191975395084555</v>
      </c>
      <c r="W53" s="57">
        <f t="shared" si="19"/>
        <v>0.17556248268758851</v>
      </c>
      <c r="X53" s="18"/>
      <c r="Y53" s="33">
        <f t="shared" si="20"/>
        <v>0.11651263409238337</v>
      </c>
      <c r="Z53" s="33">
        <f t="shared" si="21"/>
        <v>0.51222866258361266</v>
      </c>
      <c r="AA53" s="57">
        <f t="shared" si="22"/>
        <v>2.6201506681511333</v>
      </c>
      <c r="AB53" s="57"/>
      <c r="AC53" s="24">
        <v>419200000</v>
      </c>
      <c r="AD53" s="56">
        <f t="shared" si="23"/>
        <v>0.11651263409238337</v>
      </c>
      <c r="AE53" s="58">
        <f t="shared" si="24"/>
        <v>0.51222713442451118</v>
      </c>
      <c r="AF53" s="57">
        <f t="shared" si="25"/>
        <v>2.6405223194814198</v>
      </c>
      <c r="AG53" s="57">
        <f t="shared" si="26"/>
        <v>0.15423770271462417</v>
      </c>
      <c r="AJ53" s="56">
        <f t="shared" si="29"/>
        <v>0.12816389750162172</v>
      </c>
      <c r="AK53" s="58">
        <f t="shared" si="27"/>
        <v>0.51219682884197393</v>
      </c>
      <c r="AL53" s="57">
        <f t="shared" si="28"/>
        <v>1.9985126208377224</v>
      </c>
      <c r="AM53" s="57">
        <f t="shared" si="30"/>
        <v>0.62163804731341088</v>
      </c>
    </row>
    <row r="54" spans="1:62" s="24" customFormat="1" x14ac:dyDescent="0.2">
      <c r="B54" s="18"/>
      <c r="C54" s="12" t="s">
        <v>232</v>
      </c>
      <c r="D54" s="25">
        <v>6.6070000000000002</v>
      </c>
      <c r="E54" s="25">
        <v>34.322000000000003</v>
      </c>
      <c r="F54" s="18">
        <v>417200000</v>
      </c>
      <c r="G54" s="38">
        <v>0.51249</v>
      </c>
      <c r="H54" s="44">
        <v>1.5E-5</v>
      </c>
      <c r="I54" s="56">
        <f t="shared" si="6"/>
        <v>4.2026300000000001</v>
      </c>
      <c r="J54" s="24">
        <f t="shared" si="7"/>
        <v>0.27169343958426029</v>
      </c>
      <c r="K54" s="24">
        <f t="shared" ref="K54:K57" si="31">G54/I54</f>
        <v>0.12194506773139677</v>
      </c>
      <c r="L54" s="24">
        <f t="shared" si="9"/>
        <v>0.23794623842688983</v>
      </c>
      <c r="M54" s="24">
        <f t="shared" si="10"/>
        <v>8.2904514553981665E-2</v>
      </c>
      <c r="N54" s="24">
        <f t="shared" si="11"/>
        <v>0.17177338952037177</v>
      </c>
      <c r="O54" s="24">
        <f t="shared" si="12"/>
        <v>5.7482576386691187E-2</v>
      </c>
      <c r="P54" s="24">
        <f t="shared" si="13"/>
        <v>5.6254773796408433E-2</v>
      </c>
      <c r="Q54" s="24">
        <f t="shared" si="14"/>
        <v>144.23971129770976</v>
      </c>
      <c r="S54" s="33">
        <f t="shared" si="15"/>
        <v>0.11633410056442282</v>
      </c>
      <c r="T54" s="33">
        <f t="shared" si="16"/>
        <v>0.51217215037536568</v>
      </c>
      <c r="U54" s="57">
        <f t="shared" si="17"/>
        <v>-2.7310145719139367</v>
      </c>
      <c r="V54" s="57">
        <f t="shared" si="18"/>
        <v>1.5166002535393908</v>
      </c>
      <c r="W54" s="57">
        <f t="shared" ref="W54:W57" si="32">((10^4)/0.512638)*H54</f>
        <v>0.29260413781264755</v>
      </c>
      <c r="X54" s="18"/>
      <c r="Y54" s="33">
        <f t="shared" si="20"/>
        <v>0.11631782937798998</v>
      </c>
      <c r="Z54" s="33">
        <f t="shared" si="21"/>
        <v>0.51217219483172438</v>
      </c>
      <c r="AA54" s="57">
        <f t="shared" si="22"/>
        <v>1.5174683815888379</v>
      </c>
      <c r="AB54" s="57"/>
      <c r="AC54" s="24">
        <v>419200001</v>
      </c>
      <c r="AD54" s="56">
        <f t="shared" ref="AD54:AD57" si="33">Y54</f>
        <v>0.11631782937798998</v>
      </c>
      <c r="AE54" s="58">
        <f t="shared" si="24"/>
        <v>0.51217066922688426</v>
      </c>
      <c r="AF54" s="57">
        <f t="shared" si="25"/>
        <v>1.5378844015212501</v>
      </c>
      <c r="AG54" s="57">
        <f t="shared" ref="AG54:AG57" si="34">V54-AF54+W54</f>
        <v>0.27131998983078826</v>
      </c>
      <c r="AJ54" s="56">
        <f t="shared" si="29"/>
        <v>0.127949612315789</v>
      </c>
      <c r="AK54" s="58">
        <f t="shared" si="27"/>
        <v>0.51214041431489676</v>
      </c>
      <c r="AL54" s="57">
        <f t="shared" si="28"/>
        <v>0.89686968956170787</v>
      </c>
      <c r="AM54" s="57">
        <f t="shared" si="30"/>
        <v>0.62059869202713003</v>
      </c>
    </row>
    <row r="55" spans="1:62" s="24" customFormat="1" x14ac:dyDescent="0.2">
      <c r="B55" s="18"/>
      <c r="C55" s="12" t="s">
        <v>233</v>
      </c>
      <c r="D55" s="25">
        <v>5.7149999999999999</v>
      </c>
      <c r="E55" s="25">
        <v>32.256999999999998</v>
      </c>
      <c r="F55" s="18">
        <v>417200000</v>
      </c>
      <c r="G55" s="38">
        <v>0.51235299999999995</v>
      </c>
      <c r="H55" s="44">
        <v>6.0000000000000002E-6</v>
      </c>
      <c r="I55" s="56">
        <f t="shared" si="6"/>
        <v>4.2024929999999996</v>
      </c>
      <c r="J55" s="24">
        <f t="shared" si="7"/>
        <v>0.27170229670816826</v>
      </c>
      <c r="K55" s="24">
        <f t="shared" si="31"/>
        <v>0.12191644340633048</v>
      </c>
      <c r="L55" s="24">
        <f t="shared" si="9"/>
        <v>0.23795399540225293</v>
      </c>
      <c r="M55" s="24">
        <f t="shared" si="10"/>
        <v>8.2907217216066753E-2</v>
      </c>
      <c r="N55" s="24">
        <f t="shared" si="11"/>
        <v>0.17177898928088639</v>
      </c>
      <c r="O55" s="24">
        <f t="shared" si="12"/>
        <v>5.7484450301285454E-2</v>
      </c>
      <c r="P55" s="24">
        <f t="shared" si="13"/>
        <v>5.6256607685009827E-2</v>
      </c>
      <c r="Q55" s="24">
        <f t="shared" si="14"/>
        <v>144.2397546520896</v>
      </c>
      <c r="S55" s="33">
        <f t="shared" si="15"/>
        <v>0.10706648624343156</v>
      </c>
      <c r="T55" s="33">
        <f t="shared" si="16"/>
        <v>0.51206047147828293</v>
      </c>
      <c r="U55" s="57">
        <f t="shared" si="17"/>
        <v>-5.4035074030023278</v>
      </c>
      <c r="V55" s="57">
        <f t="shared" si="18"/>
        <v>-0.66422574852342819</v>
      </c>
      <c r="W55" s="57">
        <f t="shared" si="32"/>
        <v>0.11704165512505901</v>
      </c>
      <c r="X55" s="18"/>
      <c r="Y55" s="33">
        <f t="shared" si="20"/>
        <v>0.10705496895040617</v>
      </c>
      <c r="Z55" s="33">
        <f t="shared" si="21"/>
        <v>0.51206050294598882</v>
      </c>
      <c r="AA55" s="57">
        <f t="shared" si="22"/>
        <v>-0.66361125829250689</v>
      </c>
      <c r="AB55" s="57"/>
      <c r="AC55" s="24">
        <v>419200002</v>
      </c>
      <c r="AD55" s="56">
        <f t="shared" si="33"/>
        <v>0.10705496895040617</v>
      </c>
      <c r="AE55" s="58">
        <f t="shared" si="24"/>
        <v>0.51205909883054646</v>
      </c>
      <c r="AF55" s="57">
        <f t="shared" si="25"/>
        <v>-0.64083374838652674</v>
      </c>
      <c r="AG55" s="57">
        <f t="shared" si="34"/>
        <v>9.3649654988157555E-2</v>
      </c>
      <c r="AJ55" s="56">
        <f t="shared" si="29"/>
        <v>0.11776046584544679</v>
      </c>
      <c r="AK55" s="58">
        <f t="shared" si="27"/>
        <v>0.51203125324058774</v>
      </c>
      <c r="AL55" s="57">
        <f t="shared" si="28"/>
        <v>-1.2347891599162608</v>
      </c>
      <c r="AM55" s="57">
        <f t="shared" si="30"/>
        <v>0.57117790162375393</v>
      </c>
    </row>
    <row r="56" spans="1:62" s="24" customFormat="1" x14ac:dyDescent="0.2">
      <c r="B56" s="18"/>
      <c r="C56" s="12" t="s">
        <v>234</v>
      </c>
      <c r="D56" s="25">
        <v>3.2530000000000001</v>
      </c>
      <c r="E56" s="25">
        <v>20.712</v>
      </c>
      <c r="F56" s="18">
        <v>417200000</v>
      </c>
      <c r="G56" s="38">
        <v>0.51232800000000001</v>
      </c>
      <c r="H56" s="44">
        <v>1.0000000000000001E-5</v>
      </c>
      <c r="I56" s="56">
        <f t="shared" si="6"/>
        <v>4.2024679999999996</v>
      </c>
      <c r="J56" s="24">
        <f t="shared" si="7"/>
        <v>0.27170391303396008</v>
      </c>
      <c r="K56" s="24">
        <f t="shared" si="31"/>
        <v>0.12191121978799126</v>
      </c>
      <c r="L56" s="24">
        <f t="shared" si="9"/>
        <v>0.23795541096327208</v>
      </c>
      <c r="M56" s="24">
        <f t="shared" si="10"/>
        <v>8.2907710421590355E-2</v>
      </c>
      <c r="N56" s="24">
        <f t="shared" si="11"/>
        <v>0.1717800111743861</v>
      </c>
      <c r="O56" s="24">
        <f t="shared" si="12"/>
        <v>5.7484792269685336E-2</v>
      </c>
      <c r="P56" s="24">
        <f t="shared" si="13"/>
        <v>5.6256942349114852E-2</v>
      </c>
      <c r="Q56" s="24">
        <f t="shared" si="14"/>
        <v>144.23976256377776</v>
      </c>
      <c r="S56" s="33">
        <f t="shared" si="15"/>
        <v>9.4911919274544621E-2</v>
      </c>
      <c r="T56" s="33">
        <f t="shared" si="16"/>
        <v>0.51206868035280828</v>
      </c>
      <c r="U56" s="57">
        <f t="shared" si="17"/>
        <v>-5.8911885765566829</v>
      </c>
      <c r="V56" s="57">
        <f t="shared" si="18"/>
        <v>-0.50392575022262243</v>
      </c>
      <c r="W56" s="57">
        <f t="shared" si="32"/>
        <v>0.19506942520843168</v>
      </c>
      <c r="X56" s="18"/>
      <c r="Y56" s="33">
        <f t="shared" si="20"/>
        <v>9.4902268819343452E-2</v>
      </c>
      <c r="Z56" s="33">
        <f t="shared" si="21"/>
        <v>0.51206870671991422</v>
      </c>
      <c r="AA56" s="57">
        <f t="shared" si="22"/>
        <v>-0.50341086270333513</v>
      </c>
      <c r="AB56" s="57"/>
      <c r="AC56" s="24">
        <v>419200003</v>
      </c>
      <c r="AD56" s="56">
        <f t="shared" si="33"/>
        <v>9.4902268819343452E-2</v>
      </c>
      <c r="AE56" s="58">
        <f t="shared" si="24"/>
        <v>0.51206746199667441</v>
      </c>
      <c r="AF56" s="57">
        <f t="shared" si="25"/>
        <v>-0.47751995331357655</v>
      </c>
      <c r="AG56" s="57">
        <f t="shared" si="34"/>
        <v>0.1686636282993858</v>
      </c>
      <c r="AJ56" s="56">
        <f t="shared" si="29"/>
        <v>0.1043924957012778</v>
      </c>
      <c r="AK56" s="58">
        <f t="shared" si="27"/>
        <v>0.51204277739190573</v>
      </c>
      <c r="AL56" s="57">
        <f t="shared" si="28"/>
        <v>-1.009749609003352</v>
      </c>
      <c r="AM56" s="57">
        <f t="shared" si="30"/>
        <v>0.50633874630001685</v>
      </c>
    </row>
    <row r="57" spans="1:62" x14ac:dyDescent="0.2">
      <c r="B57" s="67"/>
      <c r="C57" s="12" t="s">
        <v>10</v>
      </c>
      <c r="D57" s="25">
        <v>2.5459999999999998</v>
      </c>
      <c r="E57" s="25">
        <v>11.481</v>
      </c>
      <c r="F57" s="18">
        <v>417200000</v>
      </c>
      <c r="G57" s="38">
        <v>0.51250399999999996</v>
      </c>
      <c r="H57" s="44">
        <v>7.9999999999999996E-6</v>
      </c>
      <c r="I57" s="56">
        <f t="shared" si="6"/>
        <v>4.2026440000000003</v>
      </c>
      <c r="J57" s="24">
        <f t="shared" si="7"/>
        <v>0.27169253450922798</v>
      </c>
      <c r="K57" s="24">
        <f t="shared" si="31"/>
        <v>0.12194799273980854</v>
      </c>
      <c r="L57" s="24">
        <f t="shared" si="9"/>
        <v>0.237945445771757</v>
      </c>
      <c r="M57" s="24">
        <f t="shared" si="10"/>
        <v>8.2904238379458248E-2</v>
      </c>
      <c r="N57" s="24">
        <f t="shared" si="11"/>
        <v>0.17177281730263139</v>
      </c>
      <c r="O57" s="24">
        <f t="shared" si="12"/>
        <v>5.7482384898649513E-2</v>
      </c>
      <c r="P57" s="24">
        <f t="shared" si="13"/>
        <v>5.6254586398467248E-2</v>
      </c>
      <c r="Q57" s="24">
        <f t="shared" si="14"/>
        <v>144.23970686749436</v>
      </c>
      <c r="R57" s="24"/>
      <c r="S57" s="33">
        <f t="shared" si="15"/>
        <v>0.13401562385750443</v>
      </c>
      <c r="T57" s="33">
        <f t="shared" si="16"/>
        <v>0.51213784067499057</v>
      </c>
      <c r="U57" s="57">
        <f t="shared" si="17"/>
        <v>-2.4579131147239863</v>
      </c>
      <c r="V57" s="57">
        <f t="shared" si="18"/>
        <v>0.84661255975282401</v>
      </c>
      <c r="W57" s="57">
        <f t="shared" si="32"/>
        <v>0.15605554016674533</v>
      </c>
      <c r="X57" s="18"/>
      <c r="Y57" s="33">
        <f t="shared" si="20"/>
        <v>0.13399643736730324</v>
      </c>
      <c r="Z57" s="33">
        <f t="shared" si="21"/>
        <v>0.5121378930965822</v>
      </c>
      <c r="AA57" s="57">
        <f t="shared" si="22"/>
        <v>0.84763623005468247</v>
      </c>
      <c r="AB57" s="57"/>
      <c r="AC57" s="24">
        <v>419200004</v>
      </c>
      <c r="AD57" s="56">
        <f t="shared" si="33"/>
        <v>0.13399643736730324</v>
      </c>
      <c r="AE57" s="58">
        <f t="shared" si="24"/>
        <v>0.51213613561949434</v>
      </c>
      <c r="AF57" s="57">
        <f t="shared" si="25"/>
        <v>0.86352102076192594</v>
      </c>
      <c r="AG57" s="57">
        <f t="shared" si="34"/>
        <v>0.13914707915764341</v>
      </c>
      <c r="AJ57" s="56">
        <f t="shared" si="29"/>
        <v>0.14739608110403357</v>
      </c>
      <c r="AK57" s="58">
        <f t="shared" si="27"/>
        <v>0.51210128240624042</v>
      </c>
      <c r="AL57" s="57">
        <f t="shared" si="28"/>
        <v>0.13271561804639731</v>
      </c>
      <c r="AM57" s="57">
        <f t="shared" si="30"/>
        <v>0.71492061200828516</v>
      </c>
    </row>
    <row r="58" spans="1:62" x14ac:dyDescent="0.2">
      <c r="B58" s="67"/>
      <c r="C58" s="12"/>
      <c r="D58" s="12"/>
      <c r="E58" s="25"/>
      <c r="F58" s="25"/>
      <c r="G58" s="68"/>
      <c r="H58" s="68"/>
      <c r="I58" s="69"/>
      <c r="J58" s="40"/>
      <c r="K58" s="40"/>
      <c r="L58" s="40"/>
      <c r="M58" s="10"/>
      <c r="N58" s="70"/>
      <c r="O58" s="71"/>
      <c r="P58" s="70"/>
      <c r="Q58" s="70"/>
      <c r="R58" s="70"/>
      <c r="T58" s="15"/>
      <c r="AK58" s="12"/>
      <c r="AL58" s="72"/>
      <c r="AM58" s="72"/>
    </row>
    <row r="59" spans="1:62" x14ac:dyDescent="0.2">
      <c r="B59" s="67"/>
      <c r="C59" s="12"/>
      <c r="D59" s="12"/>
      <c r="E59" s="25"/>
      <c r="F59" s="25"/>
      <c r="G59" s="68"/>
      <c r="H59" s="68"/>
      <c r="I59" s="69"/>
      <c r="J59" s="40"/>
      <c r="K59" s="40"/>
      <c r="L59" s="40"/>
      <c r="M59" s="10"/>
      <c r="N59" s="70"/>
      <c r="O59" s="71"/>
      <c r="P59" s="70"/>
      <c r="Q59" s="70"/>
      <c r="R59" s="70"/>
      <c r="T59" s="15"/>
    </row>
    <row r="60" spans="1:62" x14ac:dyDescent="0.2">
      <c r="B60" s="67"/>
      <c r="C60" s="12"/>
      <c r="D60" s="12"/>
      <c r="E60" s="25"/>
      <c r="F60" s="25"/>
      <c r="G60" s="68"/>
      <c r="H60" s="68"/>
      <c r="I60" s="69"/>
      <c r="J60" s="40"/>
      <c r="K60" s="40"/>
      <c r="L60" s="40"/>
      <c r="M60" s="10"/>
      <c r="N60" s="70"/>
      <c r="O60" s="71"/>
      <c r="P60" s="70"/>
      <c r="Q60" s="70"/>
      <c r="R60" s="70"/>
      <c r="T60" s="15"/>
    </row>
    <row r="63" spans="1:62" x14ac:dyDescent="0.2">
      <c r="A63" s="2" t="s">
        <v>37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</row>
    <row r="64" spans="1:62" x14ac:dyDescent="0.2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</row>
    <row r="65" spans="1:62" x14ac:dyDescent="0.2">
      <c r="A65" s="95">
        <v>1</v>
      </c>
      <c r="B65" s="96" t="s">
        <v>38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</row>
    <row r="66" spans="1:62" x14ac:dyDescent="0.2">
      <c r="A66" s="95">
        <v>2</v>
      </c>
      <c r="B66" s="95" t="s">
        <v>237</v>
      </c>
    </row>
    <row r="67" spans="1:62" x14ac:dyDescent="0.2">
      <c r="A67" s="95">
        <v>3</v>
      </c>
      <c r="B67" s="96" t="s">
        <v>271</v>
      </c>
    </row>
    <row r="68" spans="1:62" x14ac:dyDescent="0.2">
      <c r="A68" s="95">
        <v>4</v>
      </c>
      <c r="B68" s="95" t="s">
        <v>270</v>
      </c>
    </row>
    <row r="69" spans="1:62" x14ac:dyDescent="0.2">
      <c r="A69" s="95">
        <v>5</v>
      </c>
      <c r="B69" s="96" t="s">
        <v>272</v>
      </c>
    </row>
    <row r="70" spans="1:62" x14ac:dyDescent="0.2">
      <c r="A70" s="95">
        <v>6</v>
      </c>
      <c r="B70" s="96" t="s">
        <v>273</v>
      </c>
      <c r="C70"/>
    </row>
    <row r="71" spans="1:62" x14ac:dyDescent="0.2">
      <c r="A71" s="95">
        <v>7</v>
      </c>
      <c r="B71" s="96" t="s">
        <v>274</v>
      </c>
      <c r="C71"/>
    </row>
    <row r="72" spans="1:62" ht="17" x14ac:dyDescent="0.2">
      <c r="B72" s="94"/>
      <c r="C72" s="93"/>
    </row>
  </sheetData>
  <mergeCells count="4">
    <mergeCell ref="S37:W37"/>
    <mergeCell ref="Y37:AA37"/>
    <mergeCell ref="S47:W47"/>
    <mergeCell ref="Y47:AA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0B3D-0323-5843-A492-2E4EE8A7F358}">
  <dimension ref="A2:BH61"/>
  <sheetViews>
    <sheetView zoomScale="90" zoomScaleNormal="90" workbookViewId="0">
      <selection activeCell="N49" sqref="N49"/>
    </sheetView>
  </sheetViews>
  <sheetFormatPr baseColWidth="10" defaultColWidth="11" defaultRowHeight="16" x14ac:dyDescent="0.2"/>
  <cols>
    <col min="1" max="1" width="11" style="38"/>
    <col min="2" max="2" width="14.6640625" style="38" customWidth="1"/>
    <col min="3" max="3" width="12.6640625" style="38" customWidth="1"/>
    <col min="4" max="4" width="13.6640625" style="38" customWidth="1"/>
    <col min="5" max="16384" width="11" style="38"/>
  </cols>
  <sheetData>
    <row r="2" spans="1:13" s="3" customFormat="1" x14ac:dyDescent="0.2">
      <c r="A2" s="3" t="s">
        <v>210</v>
      </c>
    </row>
    <row r="3" spans="1:13" s="3" customFormat="1" x14ac:dyDescent="0.2"/>
    <row r="4" spans="1:13" s="26" customFormat="1" x14ac:dyDescent="0.2">
      <c r="A4" s="26" t="s">
        <v>355</v>
      </c>
    </row>
    <row r="6" spans="1:13" x14ac:dyDescent="0.2">
      <c r="A6" s="1" t="s">
        <v>0</v>
      </c>
      <c r="I6" s="79"/>
    </row>
    <row r="7" spans="1:13" x14ac:dyDescent="0.2">
      <c r="E7" s="80"/>
      <c r="F7" s="80"/>
      <c r="G7" s="80"/>
      <c r="H7" s="80"/>
      <c r="I7" s="79"/>
      <c r="J7" s="80"/>
    </row>
    <row r="8" spans="1:13" s="6" customFormat="1" ht="20" x14ac:dyDescent="0.25">
      <c r="A8" s="6" t="s">
        <v>1</v>
      </c>
      <c r="B8" s="6" t="s">
        <v>42</v>
      </c>
      <c r="C8" s="6" t="s">
        <v>249</v>
      </c>
      <c r="D8" s="6" t="s">
        <v>3</v>
      </c>
      <c r="F8" s="6" t="s">
        <v>250</v>
      </c>
      <c r="G8" s="6" t="s">
        <v>4</v>
      </c>
      <c r="H8" s="6" t="s">
        <v>5</v>
      </c>
      <c r="I8" s="79"/>
    </row>
    <row r="9" spans="1:13" x14ac:dyDescent="0.2">
      <c r="A9" s="2" t="s">
        <v>7</v>
      </c>
      <c r="C9" s="25">
        <v>1</v>
      </c>
      <c r="D9" s="25">
        <v>1</v>
      </c>
      <c r="I9" s="79"/>
    </row>
    <row r="10" spans="1:13" x14ac:dyDescent="0.2">
      <c r="I10" s="79"/>
      <c r="J10" s="72"/>
    </row>
    <row r="11" spans="1:13" x14ac:dyDescent="0.2">
      <c r="A11" s="38" t="s">
        <v>8</v>
      </c>
      <c r="B11" s="38" t="s">
        <v>9</v>
      </c>
      <c r="C11" s="25">
        <v>52.22</v>
      </c>
      <c r="D11" s="25">
        <v>7.58</v>
      </c>
      <c r="E11" s="25"/>
      <c r="F11" s="25">
        <v>-0.98</v>
      </c>
      <c r="G11" s="25">
        <v>0.06</v>
      </c>
      <c r="H11" s="25">
        <v>3</v>
      </c>
      <c r="I11" s="79"/>
      <c r="J11" s="43"/>
      <c r="K11" s="27"/>
      <c r="L11" s="27"/>
      <c r="M11" s="81"/>
    </row>
    <row r="12" spans="1:13" x14ac:dyDescent="0.2">
      <c r="A12" s="38" t="s">
        <v>10</v>
      </c>
      <c r="B12" s="38" t="s">
        <v>9</v>
      </c>
      <c r="C12" s="25">
        <v>52.24</v>
      </c>
      <c r="D12" s="25">
        <v>6.78</v>
      </c>
      <c r="E12" s="25"/>
      <c r="F12" s="25">
        <v>-1.04</v>
      </c>
      <c r="G12" s="25">
        <v>0.06</v>
      </c>
      <c r="H12" s="25">
        <v>3</v>
      </c>
      <c r="I12" s="79"/>
      <c r="J12" s="43"/>
      <c r="K12" s="27"/>
      <c r="L12" s="27"/>
      <c r="M12" s="81"/>
    </row>
    <row r="13" spans="1:13" x14ac:dyDescent="0.2">
      <c r="A13" s="38" t="s">
        <v>11</v>
      </c>
      <c r="B13" s="38" t="s">
        <v>9</v>
      </c>
      <c r="C13" s="25">
        <v>53.49</v>
      </c>
      <c r="D13" s="25">
        <v>8.32</v>
      </c>
      <c r="E13" s="25"/>
      <c r="F13" s="25">
        <v>-0.94</v>
      </c>
      <c r="G13" s="25">
        <v>0.03</v>
      </c>
      <c r="H13" s="25">
        <v>3</v>
      </c>
      <c r="I13" s="79"/>
      <c r="J13" s="43"/>
      <c r="K13" s="27"/>
      <c r="L13" s="27"/>
      <c r="M13" s="81"/>
    </row>
    <row r="14" spans="1:13" x14ac:dyDescent="0.2">
      <c r="A14" s="38" t="s">
        <v>12</v>
      </c>
      <c r="B14" s="38" t="s">
        <v>13</v>
      </c>
      <c r="C14" s="25">
        <v>58.88</v>
      </c>
      <c r="D14" s="25">
        <v>5.32</v>
      </c>
      <c r="E14" s="25"/>
      <c r="F14" s="25">
        <v>-0.85</v>
      </c>
      <c r="G14" s="25">
        <v>0.11</v>
      </c>
      <c r="H14" s="25">
        <v>3</v>
      </c>
      <c r="I14" s="79"/>
      <c r="J14" s="82"/>
      <c r="K14" s="27"/>
      <c r="L14" s="27"/>
      <c r="M14" s="81"/>
    </row>
    <row r="15" spans="1:13" x14ac:dyDescent="0.2">
      <c r="A15" s="38" t="s">
        <v>201</v>
      </c>
      <c r="C15" s="25"/>
      <c r="D15" s="25"/>
      <c r="E15" s="25"/>
      <c r="F15" s="25">
        <v>-1.1499999999999999</v>
      </c>
      <c r="G15" s="25">
        <v>0.04</v>
      </c>
      <c r="H15" s="25">
        <v>3</v>
      </c>
      <c r="I15" s="79"/>
      <c r="J15" s="82"/>
      <c r="K15" s="27"/>
      <c r="L15" s="27"/>
      <c r="M15" s="81"/>
    </row>
    <row r="16" spans="1:13" x14ac:dyDescent="0.2">
      <c r="A16" s="38" t="s">
        <v>14</v>
      </c>
      <c r="B16" s="38" t="s">
        <v>13</v>
      </c>
      <c r="C16" s="25">
        <v>61.16</v>
      </c>
      <c r="D16" s="25">
        <v>4.4800000000000004</v>
      </c>
      <c r="E16" s="25"/>
      <c r="F16" s="25">
        <v>-0.72</v>
      </c>
      <c r="G16" s="25">
        <v>0.04</v>
      </c>
      <c r="H16" s="25">
        <v>3</v>
      </c>
      <c r="I16" s="79"/>
      <c r="J16" s="81"/>
      <c r="K16" s="27"/>
      <c r="L16" s="27"/>
      <c r="M16" s="81"/>
    </row>
    <row r="17" spans="1:16" x14ac:dyDescent="0.2">
      <c r="A17" s="38" t="s">
        <v>15</v>
      </c>
      <c r="B17" s="38" t="s">
        <v>13</v>
      </c>
      <c r="C17" s="25">
        <v>61.97</v>
      </c>
      <c r="D17" s="25">
        <v>3.56</v>
      </c>
      <c r="E17" s="25"/>
      <c r="F17" s="43">
        <v>-0.6</v>
      </c>
      <c r="G17" s="25">
        <v>7.0000000000000007E-2</v>
      </c>
      <c r="H17" s="25">
        <v>3</v>
      </c>
      <c r="I17" s="79"/>
      <c r="J17" s="81"/>
      <c r="K17" s="27"/>
      <c r="L17" s="27"/>
      <c r="M17" s="81"/>
    </row>
    <row r="18" spans="1:16" x14ac:dyDescent="0.2">
      <c r="A18" s="38" t="s">
        <v>202</v>
      </c>
      <c r="C18" s="25"/>
      <c r="D18" s="25"/>
      <c r="E18" s="25"/>
      <c r="F18" s="25">
        <v>-0.59</v>
      </c>
      <c r="G18" s="25">
        <v>0.08</v>
      </c>
      <c r="H18" s="25">
        <v>3</v>
      </c>
      <c r="I18" s="79"/>
      <c r="J18" s="81"/>
      <c r="K18" s="27"/>
      <c r="L18" s="27"/>
      <c r="M18" s="81"/>
    </row>
    <row r="19" spans="1:16" x14ac:dyDescent="0.2">
      <c r="A19" s="38" t="s">
        <v>16</v>
      </c>
      <c r="B19" s="38" t="s">
        <v>17</v>
      </c>
      <c r="C19" s="25">
        <v>63.12</v>
      </c>
      <c r="D19" s="25">
        <v>3.34</v>
      </c>
      <c r="E19" s="24"/>
      <c r="F19" s="57">
        <v>-0.9</v>
      </c>
      <c r="G19" s="57">
        <v>0.1</v>
      </c>
      <c r="H19" s="24">
        <v>4</v>
      </c>
      <c r="I19" s="79"/>
      <c r="J19" s="81"/>
      <c r="K19" s="27"/>
      <c r="L19" s="27"/>
      <c r="M19" s="81"/>
    </row>
    <row r="20" spans="1:16" x14ac:dyDescent="0.2">
      <c r="A20" s="38" t="s">
        <v>18</v>
      </c>
      <c r="B20" s="38" t="s">
        <v>17</v>
      </c>
      <c r="C20" s="25">
        <v>65.430000000000007</v>
      </c>
      <c r="D20" s="25">
        <v>2.69</v>
      </c>
      <c r="E20" s="25"/>
      <c r="F20" s="25">
        <v>-0.85</v>
      </c>
      <c r="G20" s="25">
        <v>0.06</v>
      </c>
      <c r="H20" s="25">
        <v>3</v>
      </c>
      <c r="I20" s="79"/>
      <c r="J20" s="81"/>
      <c r="K20" s="27"/>
      <c r="L20" s="27"/>
      <c r="M20" s="81"/>
    </row>
    <row r="21" spans="1:16" x14ac:dyDescent="0.2">
      <c r="A21" s="38" t="s">
        <v>19</v>
      </c>
      <c r="B21" s="38" t="s">
        <v>17</v>
      </c>
      <c r="C21" s="25">
        <v>66.400000000000006</v>
      </c>
      <c r="D21" s="25">
        <v>2.4</v>
      </c>
      <c r="E21" s="25"/>
      <c r="F21" s="25">
        <v>-0.79</v>
      </c>
      <c r="G21" s="25">
        <v>0.06</v>
      </c>
      <c r="H21" s="25">
        <v>3</v>
      </c>
      <c r="I21" s="79"/>
      <c r="J21" s="82"/>
      <c r="K21" s="27"/>
      <c r="L21" s="27"/>
      <c r="M21" s="81"/>
    </row>
    <row r="22" spans="1:16" x14ac:dyDescent="0.2">
      <c r="A22" s="38" t="s">
        <v>203</v>
      </c>
      <c r="C22" s="25"/>
      <c r="D22" s="25"/>
      <c r="E22" s="25"/>
      <c r="F22" s="25">
        <v>-0.67</v>
      </c>
      <c r="G22" s="25">
        <v>0.01</v>
      </c>
      <c r="H22" s="25">
        <v>3</v>
      </c>
      <c r="I22" s="79"/>
      <c r="J22" s="82"/>
      <c r="K22" s="27"/>
      <c r="L22" s="27"/>
      <c r="M22" s="81"/>
    </row>
    <row r="23" spans="1:16" x14ac:dyDescent="0.2">
      <c r="A23" s="38" t="s">
        <v>20</v>
      </c>
      <c r="B23" s="38" t="s">
        <v>17</v>
      </c>
      <c r="C23" s="25">
        <v>72.37</v>
      </c>
      <c r="D23" s="25">
        <v>0.96</v>
      </c>
      <c r="E23" s="25"/>
      <c r="F23" s="25">
        <v>-0.81</v>
      </c>
      <c r="G23" s="25">
        <v>7.0000000000000007E-2</v>
      </c>
      <c r="H23" s="25">
        <v>3</v>
      </c>
      <c r="I23" s="79"/>
      <c r="J23" s="84"/>
      <c r="K23" s="85"/>
      <c r="L23" s="85"/>
      <c r="M23" s="84"/>
      <c r="N23" s="15"/>
      <c r="O23" s="15"/>
      <c r="P23" s="15"/>
    </row>
    <row r="24" spans="1:16" x14ac:dyDescent="0.2">
      <c r="A24" s="38" t="s">
        <v>21</v>
      </c>
      <c r="B24" s="38" t="s">
        <v>22</v>
      </c>
      <c r="C24" s="25">
        <v>73.069999999999993</v>
      </c>
      <c r="D24" s="25">
        <v>0.52</v>
      </c>
      <c r="E24" s="25"/>
      <c r="F24" s="25">
        <v>-0.71</v>
      </c>
      <c r="G24" s="25">
        <v>0.02</v>
      </c>
      <c r="H24" s="25">
        <v>1</v>
      </c>
      <c r="I24" s="79"/>
      <c r="J24" s="81"/>
      <c r="K24" s="27"/>
      <c r="L24" s="27"/>
      <c r="M24" s="81"/>
    </row>
    <row r="25" spans="1:16" x14ac:dyDescent="0.2">
      <c r="A25" s="38" t="s">
        <v>204</v>
      </c>
      <c r="C25" s="25"/>
      <c r="D25" s="25"/>
      <c r="E25" s="25"/>
      <c r="F25" s="25">
        <v>-0.73</v>
      </c>
      <c r="G25" s="25">
        <v>0.09</v>
      </c>
      <c r="H25" s="25">
        <v>3</v>
      </c>
      <c r="I25" s="79"/>
      <c r="J25" s="81"/>
      <c r="K25" s="27"/>
      <c r="L25" s="27"/>
      <c r="M25" s="81"/>
    </row>
    <row r="26" spans="1:16" ht="17" customHeight="1" x14ac:dyDescent="0.2">
      <c r="A26" s="38" t="s">
        <v>23</v>
      </c>
      <c r="B26" s="38" t="s">
        <v>22</v>
      </c>
      <c r="C26" s="25">
        <v>74.8</v>
      </c>
      <c r="D26" s="25">
        <v>0.38</v>
      </c>
      <c r="E26" s="25"/>
      <c r="F26" s="25">
        <v>-0.56000000000000005</v>
      </c>
      <c r="G26" s="25">
        <v>0.06</v>
      </c>
      <c r="H26" s="25">
        <v>3</v>
      </c>
      <c r="I26" s="79"/>
      <c r="J26" s="83"/>
      <c r="K26" s="27"/>
      <c r="L26" s="27"/>
      <c r="M26" s="81"/>
      <c r="N26" s="86"/>
    </row>
    <row r="27" spans="1:16" x14ac:dyDescent="0.2">
      <c r="I27" s="79"/>
      <c r="J27" s="72"/>
    </row>
    <row r="28" spans="1:16" x14ac:dyDescent="0.2">
      <c r="J28" s="72"/>
    </row>
    <row r="29" spans="1:16" x14ac:dyDescent="0.2">
      <c r="J29" s="72"/>
    </row>
    <row r="30" spans="1:16" x14ac:dyDescent="0.2">
      <c r="A30" s="1" t="s">
        <v>27</v>
      </c>
      <c r="J30" s="72"/>
    </row>
    <row r="31" spans="1:16" x14ac:dyDescent="0.2">
      <c r="A31" s="87"/>
      <c r="J31" s="72"/>
    </row>
    <row r="32" spans="1:16" s="6" customFormat="1" ht="20" x14ac:dyDescent="0.25">
      <c r="A32" s="6" t="s">
        <v>1</v>
      </c>
      <c r="B32" s="6" t="s">
        <v>28</v>
      </c>
      <c r="C32" s="6" t="s">
        <v>250</v>
      </c>
      <c r="D32" s="6" t="s">
        <v>4</v>
      </c>
      <c r="E32" s="6" t="s">
        <v>5</v>
      </c>
      <c r="J32" s="88"/>
    </row>
    <row r="33" spans="1:12" x14ac:dyDescent="0.2">
      <c r="J33" s="72"/>
    </row>
    <row r="34" spans="1:12" x14ac:dyDescent="0.2">
      <c r="A34" s="38" t="s">
        <v>29</v>
      </c>
      <c r="B34" s="38" t="s">
        <v>30</v>
      </c>
      <c r="C34" s="25">
        <v>-0.88</v>
      </c>
      <c r="D34" s="25">
        <v>0.11</v>
      </c>
      <c r="E34" s="25">
        <v>3</v>
      </c>
      <c r="G34" s="25"/>
      <c r="H34" s="25"/>
      <c r="J34" s="25"/>
      <c r="K34" s="25"/>
      <c r="L34" s="25"/>
    </row>
    <row r="35" spans="1:12" x14ac:dyDescent="0.2">
      <c r="C35" s="25"/>
      <c r="D35" s="25"/>
      <c r="E35" s="25"/>
      <c r="G35" s="25"/>
      <c r="H35" s="25"/>
      <c r="J35" s="25"/>
      <c r="K35" s="25"/>
      <c r="L35" s="25"/>
    </row>
    <row r="36" spans="1:12" x14ac:dyDescent="0.2">
      <c r="A36" s="38" t="s">
        <v>10</v>
      </c>
      <c r="B36" s="38" t="s">
        <v>31</v>
      </c>
      <c r="C36" s="25">
        <v>-0.8</v>
      </c>
      <c r="D36" s="25" t="s">
        <v>205</v>
      </c>
      <c r="E36" s="89">
        <v>2</v>
      </c>
      <c r="G36" s="25"/>
      <c r="H36" s="25"/>
      <c r="J36" s="25"/>
      <c r="K36" s="25"/>
      <c r="L36" s="25"/>
    </row>
    <row r="37" spans="1:12" x14ac:dyDescent="0.2">
      <c r="B37" s="38" t="s">
        <v>30</v>
      </c>
      <c r="C37" s="25">
        <v>-0.92</v>
      </c>
      <c r="D37" s="25" t="s">
        <v>205</v>
      </c>
      <c r="E37" s="25">
        <v>2</v>
      </c>
      <c r="G37" s="25"/>
      <c r="H37" s="25"/>
      <c r="J37" s="25"/>
      <c r="K37" s="25"/>
      <c r="L37" s="25"/>
    </row>
    <row r="38" spans="1:12" x14ac:dyDescent="0.2">
      <c r="B38" s="38" t="s">
        <v>32</v>
      </c>
      <c r="C38" s="25">
        <v>-1.0900000000000001</v>
      </c>
      <c r="D38" s="25">
        <v>0.11</v>
      </c>
      <c r="E38" s="25">
        <v>3</v>
      </c>
      <c r="G38" s="25"/>
      <c r="H38" s="25"/>
      <c r="J38" s="25"/>
      <c r="K38" s="25"/>
      <c r="L38" s="25"/>
    </row>
    <row r="39" spans="1:12" x14ac:dyDescent="0.2">
      <c r="B39" s="38" t="s">
        <v>33</v>
      </c>
      <c r="C39" s="25">
        <v>-1.26</v>
      </c>
      <c r="D39" s="25">
        <v>0.12</v>
      </c>
      <c r="E39" s="25">
        <v>3</v>
      </c>
      <c r="G39" s="22"/>
      <c r="H39" s="32"/>
      <c r="J39" s="25"/>
      <c r="K39" s="25"/>
      <c r="L39" s="25"/>
    </row>
    <row r="40" spans="1:12" x14ac:dyDescent="0.2">
      <c r="C40" s="25"/>
      <c r="D40" s="25"/>
      <c r="E40" s="25"/>
      <c r="G40" s="25"/>
      <c r="H40" s="25"/>
      <c r="J40" s="25"/>
      <c r="K40" s="25"/>
      <c r="L40" s="25"/>
    </row>
    <row r="41" spans="1:12" x14ac:dyDescent="0.2">
      <c r="A41" s="38" t="s">
        <v>12</v>
      </c>
      <c r="B41" s="38" t="s">
        <v>33</v>
      </c>
      <c r="C41" s="25">
        <v>-1.06</v>
      </c>
      <c r="D41" s="25">
        <v>0.02</v>
      </c>
      <c r="E41" s="25">
        <v>3</v>
      </c>
      <c r="G41" s="25"/>
      <c r="H41" s="32"/>
      <c r="K41" s="32"/>
      <c r="L41" s="25"/>
    </row>
    <row r="42" spans="1:12" x14ac:dyDescent="0.2">
      <c r="C42" s="25"/>
      <c r="D42" s="25"/>
      <c r="E42" s="25"/>
      <c r="G42" s="25"/>
      <c r="H42" s="25"/>
      <c r="J42" s="25"/>
      <c r="K42" s="25"/>
      <c r="L42" s="25"/>
    </row>
    <row r="43" spans="1:12" x14ac:dyDescent="0.2">
      <c r="A43" s="38" t="s">
        <v>18</v>
      </c>
      <c r="B43" s="38" t="s">
        <v>30</v>
      </c>
      <c r="C43" s="25">
        <v>-0.71</v>
      </c>
      <c r="D43" s="25" t="s">
        <v>205</v>
      </c>
      <c r="E43" s="25">
        <v>2</v>
      </c>
      <c r="G43" s="25"/>
      <c r="H43" s="25"/>
      <c r="J43" s="25"/>
      <c r="K43" s="25"/>
      <c r="L43" s="25"/>
    </row>
    <row r="44" spans="1:12" x14ac:dyDescent="0.2">
      <c r="B44" s="38" t="s">
        <v>32</v>
      </c>
      <c r="C44" s="25">
        <v>-0.81</v>
      </c>
      <c r="D44" s="25" t="s">
        <v>205</v>
      </c>
      <c r="E44" s="25">
        <v>2</v>
      </c>
      <c r="G44" s="25"/>
      <c r="H44" s="25"/>
      <c r="J44" s="25"/>
      <c r="K44" s="25"/>
      <c r="L44" s="25"/>
    </row>
    <row r="45" spans="1:12" x14ac:dyDescent="0.2">
      <c r="B45" s="38" t="s">
        <v>207</v>
      </c>
      <c r="C45" s="25">
        <v>-0.81</v>
      </c>
      <c r="D45" s="25">
        <v>0.05</v>
      </c>
      <c r="E45" s="25">
        <v>3</v>
      </c>
      <c r="G45" s="25"/>
      <c r="H45" s="25"/>
      <c r="J45" s="25"/>
      <c r="K45" s="25"/>
      <c r="L45" s="25"/>
    </row>
    <row r="46" spans="1:12" x14ac:dyDescent="0.2">
      <c r="C46" s="25"/>
      <c r="D46" s="25"/>
      <c r="E46" s="25"/>
      <c r="G46" s="25"/>
      <c r="H46" s="25"/>
      <c r="J46" s="25"/>
      <c r="K46" s="25"/>
      <c r="L46" s="25"/>
    </row>
    <row r="47" spans="1:12" x14ac:dyDescent="0.2">
      <c r="A47" s="38" t="s">
        <v>20</v>
      </c>
      <c r="B47" s="38" t="s">
        <v>30</v>
      </c>
      <c r="C47" s="25">
        <v>-0.66</v>
      </c>
      <c r="D47" s="25">
        <v>0.09</v>
      </c>
      <c r="E47" s="25">
        <v>3</v>
      </c>
      <c r="G47" s="25"/>
      <c r="H47" s="25"/>
      <c r="J47" s="25"/>
      <c r="K47" s="25"/>
      <c r="L47" s="25"/>
    </row>
    <row r="48" spans="1:12" x14ac:dyDescent="0.2">
      <c r="B48" s="38" t="s">
        <v>32</v>
      </c>
      <c r="C48" s="25">
        <v>-0.79</v>
      </c>
      <c r="D48" s="25" t="s">
        <v>208</v>
      </c>
      <c r="E48" s="25">
        <v>2</v>
      </c>
      <c r="G48" s="25"/>
      <c r="H48" s="25"/>
      <c r="J48" s="25"/>
      <c r="K48" s="25"/>
      <c r="L48" s="25"/>
    </row>
    <row r="49" spans="1:60" x14ac:dyDescent="0.2">
      <c r="B49" s="38" t="s">
        <v>33</v>
      </c>
      <c r="C49" s="25">
        <v>-0.65</v>
      </c>
      <c r="D49" s="25">
        <v>0.03</v>
      </c>
      <c r="E49" s="25">
        <v>3</v>
      </c>
      <c r="G49" s="25"/>
      <c r="H49" s="25"/>
      <c r="J49" s="25"/>
      <c r="K49" s="25"/>
      <c r="L49" s="25"/>
    </row>
    <row r="50" spans="1:60" x14ac:dyDescent="0.2">
      <c r="C50" s="25"/>
      <c r="D50" s="25"/>
      <c r="E50" s="25"/>
      <c r="G50" s="25"/>
      <c r="H50" s="25"/>
      <c r="J50" s="25"/>
      <c r="K50" s="25"/>
      <c r="L50" s="25"/>
    </row>
    <row r="51" spans="1:60" x14ac:dyDescent="0.2">
      <c r="A51" s="38" t="s">
        <v>23</v>
      </c>
      <c r="B51" s="38" t="s">
        <v>30</v>
      </c>
      <c r="C51" s="25">
        <v>-0.47</v>
      </c>
      <c r="D51" s="25">
        <v>7.0000000000000007E-2</v>
      </c>
      <c r="E51" s="25">
        <v>3</v>
      </c>
      <c r="G51" s="25"/>
      <c r="H51" s="25"/>
      <c r="J51" s="25"/>
      <c r="K51" s="25"/>
      <c r="L51" s="25"/>
    </row>
    <row r="52" spans="1:60" x14ac:dyDescent="0.2">
      <c r="B52" s="38" t="s">
        <v>33</v>
      </c>
      <c r="C52" s="25">
        <v>-0.57999999999999996</v>
      </c>
      <c r="D52" s="25">
        <v>0.11</v>
      </c>
      <c r="E52" s="25">
        <v>3</v>
      </c>
      <c r="G52" s="25"/>
      <c r="H52" s="25"/>
      <c r="J52" s="25"/>
      <c r="K52" s="25"/>
      <c r="L52" s="25"/>
    </row>
    <row r="53" spans="1:60" x14ac:dyDescent="0.2">
      <c r="B53" s="38" t="s">
        <v>206</v>
      </c>
      <c r="C53" s="25">
        <v>-0.59</v>
      </c>
      <c r="D53" s="25">
        <v>0.06</v>
      </c>
      <c r="E53" s="25">
        <v>5</v>
      </c>
      <c r="G53" s="25"/>
    </row>
    <row r="56" spans="1:60" x14ac:dyDescent="0.2">
      <c r="A56" s="2" t="s">
        <v>37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</row>
    <row r="57" spans="1:60" x14ac:dyDescent="0.2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</row>
    <row r="58" spans="1:60" x14ac:dyDescent="0.2">
      <c r="A58" s="38">
        <v>1</v>
      </c>
      <c r="B58" s="73" t="s">
        <v>38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</row>
    <row r="59" spans="1:60" x14ac:dyDescent="0.2">
      <c r="A59" s="90"/>
      <c r="B59" s="90"/>
      <c r="C59" s="90"/>
      <c r="D59" s="90"/>
      <c r="E59" s="90"/>
      <c r="F59" s="90"/>
      <c r="G59" s="90"/>
    </row>
    <row r="60" spans="1:60" x14ac:dyDescent="0.2">
      <c r="A60" s="90"/>
      <c r="B60" s="90"/>
      <c r="C60" s="90"/>
      <c r="D60" s="90"/>
      <c r="E60" s="90"/>
      <c r="F60" s="90"/>
      <c r="G60" s="90"/>
    </row>
    <row r="61" spans="1:60" x14ac:dyDescent="0.2">
      <c r="A61" s="90"/>
      <c r="B61" s="90"/>
      <c r="C61" s="90"/>
      <c r="D61" s="90"/>
      <c r="E61" s="90"/>
      <c r="F61" s="90"/>
      <c r="G61" s="9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A399-B1A6-8947-AA82-35343C78A0E7}">
  <dimension ref="A2:Y36"/>
  <sheetViews>
    <sheetView zoomScale="69" zoomScaleNormal="55" workbookViewId="0">
      <selection activeCell="F35" sqref="F35"/>
    </sheetView>
  </sheetViews>
  <sheetFormatPr baseColWidth="10" defaultColWidth="11" defaultRowHeight="16" x14ac:dyDescent="0.2"/>
  <cols>
    <col min="1" max="2" width="11" style="38"/>
    <col min="3" max="4" width="11" style="38" bestFit="1" customWidth="1"/>
    <col min="5" max="5" width="11.6640625" style="38" bestFit="1" customWidth="1"/>
    <col min="6" max="6" width="11" style="38"/>
    <col min="7" max="8" width="11" style="38" bestFit="1" customWidth="1"/>
    <col min="9" max="9" width="12.6640625" style="38" bestFit="1" customWidth="1"/>
    <col min="10" max="10" width="11" style="38"/>
    <col min="11" max="12" width="11" style="38" bestFit="1" customWidth="1"/>
    <col min="13" max="13" width="14.6640625" style="38" bestFit="1" customWidth="1"/>
    <col min="14" max="14" width="11" style="38"/>
    <col min="15" max="16" width="11" style="38" bestFit="1" customWidth="1"/>
    <col min="17" max="17" width="12.6640625" style="38" bestFit="1" customWidth="1"/>
    <col min="18" max="18" width="11" style="38"/>
    <col min="19" max="19" width="12.33203125" style="38" bestFit="1" customWidth="1"/>
    <col min="20" max="20" width="11.33203125" style="38" bestFit="1" customWidth="1"/>
    <col min="21" max="21" width="16.5" style="38" bestFit="1" customWidth="1"/>
    <col min="22" max="22" width="11" style="38"/>
    <col min="23" max="23" width="12.33203125" style="38" bestFit="1" customWidth="1"/>
    <col min="24" max="24" width="11.33203125" style="38" bestFit="1" customWidth="1"/>
    <col min="25" max="25" width="15.5" style="38" bestFit="1" customWidth="1"/>
    <col min="26" max="16384" width="11" style="38"/>
  </cols>
  <sheetData>
    <row r="2" spans="1:25" s="3" customFormat="1" x14ac:dyDescent="0.2">
      <c r="A2" s="3" t="s">
        <v>200</v>
      </c>
    </row>
    <row r="4" spans="1:25" x14ac:dyDescent="0.2">
      <c r="A4" s="38" t="s">
        <v>356</v>
      </c>
    </row>
    <row r="5" spans="1:25" x14ac:dyDescent="0.2">
      <c r="A5" s="38" t="s">
        <v>275</v>
      </c>
      <c r="R5" s="92"/>
      <c r="S5" s="92"/>
      <c r="T5" s="92"/>
      <c r="U5" s="92"/>
      <c r="V5" s="92"/>
    </row>
    <row r="8" spans="1:25" s="2" customFormat="1" x14ac:dyDescent="0.2">
      <c r="C8" s="6" t="s">
        <v>23</v>
      </c>
      <c r="D8" s="6"/>
      <c r="E8" s="6"/>
      <c r="F8" s="6"/>
      <c r="G8" s="6" t="s">
        <v>20</v>
      </c>
      <c r="H8" s="6"/>
      <c r="I8" s="6"/>
      <c r="J8" s="6"/>
      <c r="K8" s="6" t="s">
        <v>18</v>
      </c>
      <c r="L8" s="6"/>
      <c r="M8" s="6"/>
      <c r="N8" s="6"/>
      <c r="O8" s="6" t="s">
        <v>10</v>
      </c>
      <c r="P8" s="6"/>
      <c r="Q8" s="6"/>
      <c r="S8" s="2" t="s">
        <v>265</v>
      </c>
      <c r="W8" s="2" t="s">
        <v>266</v>
      </c>
    </row>
    <row r="9" spans="1:25" s="2" customFormat="1" x14ac:dyDescent="0.2">
      <c r="B9" s="2" t="s">
        <v>170</v>
      </c>
      <c r="C9" s="6" t="s">
        <v>171</v>
      </c>
      <c r="D9" s="6" t="s">
        <v>172</v>
      </c>
      <c r="E9" s="6" t="s">
        <v>173</v>
      </c>
      <c r="F9" s="6"/>
      <c r="G9" s="6" t="s">
        <v>171</v>
      </c>
      <c r="H9" s="6" t="s">
        <v>172</v>
      </c>
      <c r="I9" s="6" t="s">
        <v>174</v>
      </c>
      <c r="J9" s="6"/>
      <c r="K9" s="6" t="s">
        <v>171</v>
      </c>
      <c r="L9" s="6" t="s">
        <v>172</v>
      </c>
      <c r="M9" s="6" t="s">
        <v>174</v>
      </c>
      <c r="N9" s="6"/>
      <c r="O9" s="6" t="s">
        <v>171</v>
      </c>
      <c r="P9" s="6" t="s">
        <v>172</v>
      </c>
      <c r="Q9" s="6" t="s">
        <v>174</v>
      </c>
      <c r="S9" s="6" t="s">
        <v>171</v>
      </c>
      <c r="T9" s="6" t="s">
        <v>172</v>
      </c>
      <c r="U9" s="6" t="s">
        <v>174</v>
      </c>
      <c r="W9" s="6" t="s">
        <v>171</v>
      </c>
      <c r="X9" s="6" t="s">
        <v>172</v>
      </c>
      <c r="Y9" s="6" t="s">
        <v>174</v>
      </c>
    </row>
    <row r="10" spans="1:25" x14ac:dyDescent="0.2">
      <c r="B10" s="38" t="s">
        <v>175</v>
      </c>
      <c r="C10" s="21">
        <v>2.8292284233456346</v>
      </c>
      <c r="D10" s="21">
        <v>3.9994492465305282</v>
      </c>
      <c r="E10" s="21">
        <v>141.36183609385196</v>
      </c>
      <c r="F10" s="43"/>
      <c r="G10" s="21">
        <v>2.8837417194330035</v>
      </c>
      <c r="H10" s="21">
        <v>2.7361790535204729</v>
      </c>
      <c r="I10" s="21">
        <v>94.882944442696342</v>
      </c>
      <c r="J10" s="21"/>
      <c r="K10" s="21">
        <v>1.3564938854536497</v>
      </c>
      <c r="L10" s="21">
        <v>6.5868765361630697</v>
      </c>
      <c r="M10" s="21">
        <v>485.58099721623387</v>
      </c>
      <c r="N10" s="21"/>
      <c r="O10" s="21">
        <v>7.6333452237708013</v>
      </c>
      <c r="P10" s="21">
        <v>4.1421002876177999</v>
      </c>
      <c r="Q10" s="21">
        <v>54.26323801940719</v>
      </c>
      <c r="S10" s="21">
        <v>4.5805825547214116</v>
      </c>
      <c r="T10" s="21">
        <v>2.5391977157029055</v>
      </c>
      <c r="U10" s="21">
        <v>55.433947218910852</v>
      </c>
      <c r="W10" s="21">
        <v>4.2199808304142143</v>
      </c>
      <c r="X10" s="21">
        <v>2.5157769576300368</v>
      </c>
      <c r="Y10" s="21">
        <v>59.615838524629019</v>
      </c>
    </row>
    <row r="11" spans="1:25" x14ac:dyDescent="0.2">
      <c r="B11" s="38" t="s">
        <v>176</v>
      </c>
      <c r="C11" s="43">
        <v>827.72337251220426</v>
      </c>
      <c r="D11" s="43">
        <v>8.4647773103330373</v>
      </c>
      <c r="E11" s="43">
        <v>1.0226577612085286</v>
      </c>
      <c r="F11" s="43"/>
      <c r="G11" s="43">
        <v>844.93507256226985</v>
      </c>
      <c r="H11" s="43">
        <v>4.6276441448715779</v>
      </c>
      <c r="I11" s="43">
        <v>0.547692277802864</v>
      </c>
      <c r="J11" s="43"/>
      <c r="K11" s="43">
        <v>2437.3078144523192</v>
      </c>
      <c r="L11" s="43">
        <v>4.1840231301590824</v>
      </c>
      <c r="M11" s="43">
        <v>0.17166576602878791</v>
      </c>
      <c r="N11" s="43"/>
      <c r="O11" s="43">
        <v>27042.267584417685</v>
      </c>
      <c r="P11" s="43">
        <v>1.7285102314915362</v>
      </c>
      <c r="Q11" s="43">
        <v>6.3918834694452163E-3</v>
      </c>
      <c r="S11" s="43">
        <v>2383.6470595375154</v>
      </c>
      <c r="T11" s="43">
        <v>3.4378978064703278</v>
      </c>
      <c r="U11" s="43">
        <v>0.14422847513076714</v>
      </c>
      <c r="W11" s="43">
        <v>2197.4732772891798</v>
      </c>
      <c r="X11" s="43">
        <v>2.1211492767268574</v>
      </c>
      <c r="Y11" s="43">
        <v>9.6526738170100698E-2</v>
      </c>
    </row>
    <row r="12" spans="1:25" x14ac:dyDescent="0.2">
      <c r="B12" s="38" t="s">
        <v>41</v>
      </c>
      <c r="C12" s="43">
        <v>1230.5671266258673</v>
      </c>
      <c r="D12" s="43">
        <v>2.7372180530400629</v>
      </c>
      <c r="E12" s="43">
        <v>0.22243549285647923</v>
      </c>
      <c r="F12" s="43"/>
      <c r="G12" s="43">
        <v>2030.030094830498</v>
      </c>
      <c r="H12" s="43">
        <v>3.6625429329065291</v>
      </c>
      <c r="I12" s="43">
        <v>0.18041815942695871</v>
      </c>
      <c r="J12" s="43"/>
      <c r="K12" s="43">
        <v>2240.8396997333452</v>
      </c>
      <c r="L12" s="43">
        <v>0.74511822355991963</v>
      </c>
      <c r="M12" s="43">
        <v>3.3251741463192881E-2</v>
      </c>
      <c r="N12" s="43"/>
      <c r="O12" s="43">
        <v>5281.1537561293608</v>
      </c>
      <c r="P12" s="43">
        <v>2.0561274093843283</v>
      </c>
      <c r="Q12" s="43">
        <v>3.8933299508615252E-2</v>
      </c>
      <c r="S12" s="43">
        <v>1036.3178469446177</v>
      </c>
      <c r="T12" s="43">
        <v>1.235419010373656</v>
      </c>
      <c r="U12" s="43">
        <v>0.11921236462500857</v>
      </c>
      <c r="W12" s="43">
        <v>920.01606015980428</v>
      </c>
      <c r="X12" s="43">
        <v>3.1166551041778203</v>
      </c>
      <c r="Y12" s="43">
        <v>0.3387609455031107</v>
      </c>
    </row>
    <row r="13" spans="1:25" x14ac:dyDescent="0.2">
      <c r="B13" s="38" t="s">
        <v>177</v>
      </c>
      <c r="C13" s="43">
        <v>942.86538986062794</v>
      </c>
      <c r="D13" s="43">
        <v>1.9718307043335859</v>
      </c>
      <c r="E13" s="43">
        <v>0.20913173031253773</v>
      </c>
      <c r="F13" s="43"/>
      <c r="G13" s="43">
        <v>1549.6938505854869</v>
      </c>
      <c r="H13" s="43">
        <v>1.0245832345930526</v>
      </c>
      <c r="I13" s="43">
        <v>6.6115202961278888E-2</v>
      </c>
      <c r="J13" s="43"/>
      <c r="K13" s="43">
        <v>1787.3071314274225</v>
      </c>
      <c r="L13" s="43">
        <v>1.4456073795614013</v>
      </c>
      <c r="M13" s="43">
        <v>8.0881867147638759E-2</v>
      </c>
      <c r="N13" s="43"/>
      <c r="O13" s="43">
        <v>2289.2574800525799</v>
      </c>
      <c r="P13" s="43">
        <v>0.94487195030910409</v>
      </c>
      <c r="Q13" s="43">
        <v>4.1274166778627372E-2</v>
      </c>
      <c r="S13" s="21">
        <v>9.0496313482934099</v>
      </c>
      <c r="T13" s="21">
        <v>3.0953195596237495</v>
      </c>
      <c r="U13" s="21">
        <v>34.203819365608396</v>
      </c>
      <c r="W13" s="21">
        <v>6.9715662561676233</v>
      </c>
      <c r="X13" s="21">
        <v>1.9050245635758944</v>
      </c>
      <c r="Y13" s="21">
        <v>27.325632341090532</v>
      </c>
    </row>
    <row r="14" spans="1:25" x14ac:dyDescent="0.2">
      <c r="B14" s="38" t="s">
        <v>178</v>
      </c>
      <c r="C14" s="43">
        <v>18.176302383893155</v>
      </c>
      <c r="D14" s="43">
        <v>1.2554547426677773</v>
      </c>
      <c r="E14" s="43">
        <v>6.9070964828374146</v>
      </c>
      <c r="F14" s="43"/>
      <c r="G14" s="21">
        <v>9.836011158666329</v>
      </c>
      <c r="H14" s="21">
        <v>4.2855847723703882</v>
      </c>
      <c r="I14" s="21">
        <v>43.570352892436873</v>
      </c>
      <c r="J14" s="43"/>
      <c r="K14" s="43">
        <v>26.442249641599041</v>
      </c>
      <c r="L14" s="43">
        <v>3.3629847903021064</v>
      </c>
      <c r="M14" s="43">
        <v>12.718224946380685</v>
      </c>
      <c r="N14" s="43"/>
      <c r="O14" s="43">
        <v>64.280418311218014</v>
      </c>
      <c r="P14" s="43">
        <v>2.085957655853484</v>
      </c>
      <c r="Q14" s="43">
        <v>3.245090356684019</v>
      </c>
      <c r="S14" s="43">
        <v>83.39877506243829</v>
      </c>
      <c r="T14" s="43">
        <v>2.2587792545924557</v>
      </c>
      <c r="U14" s="43">
        <v>2.7084081905296231</v>
      </c>
      <c r="W14" s="43">
        <v>66.636557425700715</v>
      </c>
      <c r="X14" s="43">
        <v>2.9067354099453095</v>
      </c>
      <c r="Y14" s="43">
        <v>4.3620731956123313</v>
      </c>
    </row>
    <row r="15" spans="1:25" x14ac:dyDescent="0.2">
      <c r="B15" s="38" t="s">
        <v>179</v>
      </c>
      <c r="C15" s="43">
        <v>45.086776956270668</v>
      </c>
      <c r="D15" s="43">
        <v>0.9126089291026489</v>
      </c>
      <c r="E15" s="43">
        <v>2.024116582979044</v>
      </c>
      <c r="F15" s="43"/>
      <c r="G15" s="43">
        <v>30.294648679594566</v>
      </c>
      <c r="H15" s="43">
        <v>4.784242357233178</v>
      </c>
      <c r="I15" s="43">
        <v>15.792367846324224</v>
      </c>
      <c r="J15" s="43"/>
      <c r="K15" s="43">
        <v>75.18932817845841</v>
      </c>
      <c r="L15" s="43">
        <v>3.3681578663706233</v>
      </c>
      <c r="M15" s="43">
        <v>4.4795690398728603</v>
      </c>
      <c r="N15" s="43"/>
      <c r="O15" s="43">
        <v>152.8860678974892</v>
      </c>
      <c r="P15" s="43">
        <v>1.5490578928322123</v>
      </c>
      <c r="Q15" s="43">
        <v>1.013210630723306</v>
      </c>
      <c r="S15" s="43">
        <v>188.93691929707256</v>
      </c>
      <c r="T15" s="43">
        <v>5.3524243369700599</v>
      </c>
      <c r="U15" s="43">
        <v>2.8329160636700355</v>
      </c>
      <c r="W15" s="43">
        <v>149.12342015190075</v>
      </c>
      <c r="X15" s="43">
        <v>1.7113470345656008</v>
      </c>
      <c r="Y15" s="43">
        <v>1.1476044693867542</v>
      </c>
    </row>
    <row r="16" spans="1:25" x14ac:dyDescent="0.2">
      <c r="B16" s="38" t="s">
        <v>180</v>
      </c>
      <c r="C16" s="43">
        <v>99.06210769321649</v>
      </c>
      <c r="D16" s="43">
        <v>3.8848704035579509</v>
      </c>
      <c r="E16" s="43">
        <v>3.9216512691098098</v>
      </c>
      <c r="F16" s="43"/>
      <c r="G16" s="43">
        <v>162.63272814006285</v>
      </c>
      <c r="H16" s="43">
        <v>4.992217888687243</v>
      </c>
      <c r="I16" s="43">
        <v>3.069626849269746</v>
      </c>
      <c r="J16" s="43"/>
      <c r="K16" s="43">
        <v>24.951613033395894</v>
      </c>
      <c r="L16" s="43">
        <v>2.2418145202938518</v>
      </c>
      <c r="M16" s="43">
        <v>8.9846476750555091</v>
      </c>
      <c r="N16" s="43"/>
      <c r="O16" s="43">
        <v>44.816488139636007</v>
      </c>
      <c r="P16" s="43">
        <v>12.694730129598241</v>
      </c>
      <c r="Q16" s="43">
        <v>28.326026104599961</v>
      </c>
      <c r="S16" s="43">
        <v>13.845025476729703</v>
      </c>
      <c r="T16" s="43">
        <v>2.6361174075990803</v>
      </c>
      <c r="U16" s="43">
        <v>19.040177369335911</v>
      </c>
      <c r="W16" s="43">
        <v>10.99308639327309</v>
      </c>
      <c r="X16" s="43">
        <v>0.51742692446964988</v>
      </c>
      <c r="Y16" s="43">
        <v>4.7068394257892372</v>
      </c>
    </row>
    <row r="17" spans="2:25" x14ac:dyDescent="0.2">
      <c r="B17" s="38" t="s">
        <v>40</v>
      </c>
      <c r="C17" s="43">
        <v>75.746034575377237</v>
      </c>
      <c r="D17" s="43">
        <v>0.27374006141731133</v>
      </c>
      <c r="E17" s="43">
        <v>0.36139193682133164</v>
      </c>
      <c r="F17" s="43"/>
      <c r="G17" s="43">
        <v>47.696413349055824</v>
      </c>
      <c r="H17" s="43">
        <v>3.4634544797393358</v>
      </c>
      <c r="I17" s="43">
        <v>7.2614568613216219</v>
      </c>
      <c r="J17" s="43"/>
      <c r="K17" s="43">
        <v>42.635456030063665</v>
      </c>
      <c r="L17" s="43">
        <v>2.7612974137959299</v>
      </c>
      <c r="M17" s="43">
        <v>6.4765283895376848</v>
      </c>
      <c r="N17" s="43"/>
      <c r="O17" s="43">
        <v>127.07802825534681</v>
      </c>
      <c r="P17" s="43">
        <v>1.5154875059823403</v>
      </c>
      <c r="Q17" s="43">
        <v>1.1925645422646667</v>
      </c>
      <c r="S17" s="43">
        <v>51.00861377397851</v>
      </c>
      <c r="T17" s="43">
        <v>0.98705730411602077</v>
      </c>
      <c r="U17" s="43">
        <v>1.935079648487835</v>
      </c>
      <c r="W17" s="43">
        <v>40.962035702304107</v>
      </c>
      <c r="X17" s="43">
        <v>3.4838951159121008</v>
      </c>
      <c r="Y17" s="43">
        <v>8.5051806048695298</v>
      </c>
    </row>
    <row r="18" spans="2:25" x14ac:dyDescent="0.2">
      <c r="B18" s="38" t="s">
        <v>181</v>
      </c>
      <c r="C18" s="43">
        <v>66.229872601550611</v>
      </c>
      <c r="D18" s="43">
        <v>2.5795135700785807</v>
      </c>
      <c r="E18" s="43">
        <v>3.8947886637157563</v>
      </c>
      <c r="F18" s="43"/>
      <c r="G18" s="43">
        <v>34.646260007064285</v>
      </c>
      <c r="H18" s="43">
        <v>6.3003682289366418</v>
      </c>
      <c r="I18" s="43">
        <v>18.184843696410557</v>
      </c>
      <c r="J18" s="43"/>
      <c r="K18" s="21">
        <v>4.335919493673166</v>
      </c>
      <c r="L18" s="21">
        <v>3.8398674013054923</v>
      </c>
      <c r="M18" s="21">
        <v>88.55947180081418</v>
      </c>
      <c r="N18" s="43"/>
      <c r="O18" s="21">
        <v>1.0777627795184079</v>
      </c>
      <c r="P18" s="21">
        <v>5.6920802644678803</v>
      </c>
      <c r="Q18" s="21">
        <v>528.13850808722066</v>
      </c>
      <c r="S18" s="43">
        <v>8.8131384893743068</v>
      </c>
      <c r="T18" s="43">
        <v>1.0946586458425422</v>
      </c>
      <c r="U18" s="43">
        <v>12.420758475114557</v>
      </c>
      <c r="W18" s="43">
        <v>7.2857244280414966</v>
      </c>
      <c r="X18" s="43">
        <v>1.5607053336271139</v>
      </c>
      <c r="Y18" s="43">
        <v>21.421415935253169</v>
      </c>
    </row>
    <row r="19" spans="2:25" x14ac:dyDescent="0.2">
      <c r="B19" s="38" t="s">
        <v>182</v>
      </c>
      <c r="C19" s="43">
        <v>139.13056166978467</v>
      </c>
      <c r="D19" s="43">
        <v>2.1930886474567113</v>
      </c>
      <c r="E19" s="43">
        <v>1.5762810277887278</v>
      </c>
      <c r="F19" s="43"/>
      <c r="G19" s="43">
        <v>33.949938249365573</v>
      </c>
      <c r="H19" s="43">
        <v>3.5449263475704371</v>
      </c>
      <c r="I19" s="43">
        <v>10.44162826315798</v>
      </c>
      <c r="J19" s="43"/>
      <c r="K19" s="43">
        <v>14.344074069167027</v>
      </c>
      <c r="L19" s="43">
        <v>2.1475850597381303</v>
      </c>
      <c r="M19" s="43">
        <v>14.971932307254479</v>
      </c>
      <c r="N19" s="43"/>
      <c r="O19" s="21">
        <v>8.7724873471197213</v>
      </c>
      <c r="P19" s="21">
        <v>4.8945756205087596</v>
      </c>
      <c r="Q19" s="21">
        <v>55.794615903501985</v>
      </c>
      <c r="S19" s="21">
        <v>2.6299815709658398</v>
      </c>
      <c r="T19" s="21">
        <v>3.4966417911189769</v>
      </c>
      <c r="U19" s="21">
        <v>132.95309099199744</v>
      </c>
      <c r="W19" s="21">
        <v>2.1573902428715512</v>
      </c>
      <c r="X19" s="21">
        <v>4.1285821932027558</v>
      </c>
      <c r="Y19" s="21">
        <v>191.36928086350704</v>
      </c>
    </row>
    <row r="20" spans="2:25" x14ac:dyDescent="0.2">
      <c r="B20" s="38" t="s">
        <v>183</v>
      </c>
      <c r="C20" s="21">
        <v>4.2734705578981798</v>
      </c>
      <c r="D20" s="21">
        <v>2.3370642482660329</v>
      </c>
      <c r="E20" s="21">
        <v>54.687734865674862</v>
      </c>
      <c r="F20" s="43"/>
      <c r="G20" s="21">
        <v>3.1253432768543821</v>
      </c>
      <c r="H20" s="21">
        <v>1.0045797152093161</v>
      </c>
      <c r="I20" s="21">
        <v>32.143020021161092</v>
      </c>
      <c r="J20" s="43"/>
      <c r="K20" s="21">
        <v>1.7212315832108356</v>
      </c>
      <c r="L20" s="21">
        <v>5.4550425735921406</v>
      </c>
      <c r="M20" s="21">
        <v>316.92670683024215</v>
      </c>
      <c r="N20" s="43"/>
      <c r="O20" s="43">
        <v>20.025823406818684</v>
      </c>
      <c r="P20" s="43">
        <v>3.1276506932572126</v>
      </c>
      <c r="Q20" s="43">
        <v>15.618087854466269</v>
      </c>
      <c r="S20" s="21">
        <v>0.73467111682447683</v>
      </c>
      <c r="T20" s="21">
        <v>1.756065966670425</v>
      </c>
      <c r="U20" s="21">
        <v>239.02749495050227</v>
      </c>
      <c r="W20" s="21">
        <v>0.61809935029001795</v>
      </c>
      <c r="X20" s="21">
        <v>2.692060350225284</v>
      </c>
      <c r="Y20" s="21">
        <v>435.53845331857161</v>
      </c>
    </row>
    <row r="21" spans="2:25" x14ac:dyDescent="0.2">
      <c r="B21" s="38" t="s">
        <v>184</v>
      </c>
      <c r="C21" s="43">
        <v>83.789702602414167</v>
      </c>
      <c r="D21" s="43">
        <v>1.9087661212759679</v>
      </c>
      <c r="E21" s="43">
        <v>2.2780437953493489</v>
      </c>
      <c r="F21" s="43"/>
      <c r="G21" s="43">
        <v>93.922825199238957</v>
      </c>
      <c r="H21" s="43">
        <v>1.9363255282979921</v>
      </c>
      <c r="I21" s="43">
        <v>2.0616133769298948</v>
      </c>
      <c r="J21" s="43"/>
      <c r="K21" s="43">
        <v>19.479350122126739</v>
      </c>
      <c r="L21" s="43">
        <v>0.41764751436354186</v>
      </c>
      <c r="M21" s="43">
        <v>2.1440526082496607</v>
      </c>
      <c r="N21" s="43"/>
      <c r="O21" s="21">
        <v>1.1253785130096721</v>
      </c>
      <c r="P21" s="21">
        <v>2.9372864809336883</v>
      </c>
      <c r="Q21" s="21">
        <v>261.00431516844179</v>
      </c>
      <c r="S21" s="43">
        <v>13.099176383630539</v>
      </c>
      <c r="T21" s="43">
        <v>1.4295913557343725</v>
      </c>
      <c r="U21" s="43">
        <v>10.913597266472948</v>
      </c>
      <c r="W21" s="43">
        <v>11.084568973240344</v>
      </c>
      <c r="X21" s="43">
        <v>0.98333546717853504</v>
      </c>
      <c r="Y21" s="43">
        <v>8.8712106853450106</v>
      </c>
    </row>
    <row r="22" spans="2:25" x14ac:dyDescent="0.2">
      <c r="B22" s="38" t="s">
        <v>185</v>
      </c>
      <c r="C22" s="43">
        <v>110.70448834928419</v>
      </c>
      <c r="D22" s="43">
        <v>1.7740761162976777</v>
      </c>
      <c r="E22" s="43">
        <v>1.6025331427396901</v>
      </c>
      <c r="F22" s="43"/>
      <c r="G22" s="43">
        <v>82.985454710709192</v>
      </c>
      <c r="H22" s="43">
        <v>3.1215837070185981</v>
      </c>
      <c r="I22" s="43">
        <v>3.7616034254443398</v>
      </c>
      <c r="J22" s="43"/>
      <c r="K22" s="43">
        <v>21.073506650766411</v>
      </c>
      <c r="L22" s="43">
        <v>0.23193710100004025</v>
      </c>
      <c r="M22" s="43">
        <v>1.1006099024891287</v>
      </c>
      <c r="N22" s="43"/>
      <c r="O22" s="21">
        <v>2.1987727983691085</v>
      </c>
      <c r="P22" s="21">
        <v>5.2121241860406808</v>
      </c>
      <c r="Q22" s="21">
        <v>237.04696501187658</v>
      </c>
      <c r="S22" s="43">
        <v>27.121798435291648</v>
      </c>
      <c r="T22" s="43">
        <v>1.5240031810591304</v>
      </c>
      <c r="U22" s="43">
        <v>5.6191081306616253</v>
      </c>
      <c r="W22" s="43">
        <v>22.960649652663228</v>
      </c>
      <c r="X22" s="43">
        <v>1.7857014008023164</v>
      </c>
      <c r="Y22" s="43">
        <v>7.7772250690441203</v>
      </c>
    </row>
    <row r="23" spans="2:25" x14ac:dyDescent="0.2">
      <c r="B23" s="38" t="s">
        <v>186</v>
      </c>
      <c r="C23" s="43">
        <v>14.169724563676533</v>
      </c>
      <c r="D23" s="43">
        <v>1.3327695447232888</v>
      </c>
      <c r="E23" s="43">
        <v>9.4057547747948824</v>
      </c>
      <c r="F23" s="43"/>
      <c r="G23" s="43">
        <v>14.289436953464879</v>
      </c>
      <c r="H23" s="43">
        <v>1.8816608889817605</v>
      </c>
      <c r="I23" s="43">
        <v>13.168194765893126</v>
      </c>
      <c r="J23" s="43"/>
      <c r="K23" s="21">
        <v>3.1625201570777741</v>
      </c>
      <c r="L23" s="21">
        <v>2.9065729485727201</v>
      </c>
      <c r="M23" s="21">
        <v>91.906859220098895</v>
      </c>
      <c r="N23" s="43"/>
      <c r="O23" s="21">
        <v>0.26763832868260767</v>
      </c>
      <c r="P23" s="21">
        <v>3.8398557058912166</v>
      </c>
      <c r="Q23" s="21">
        <v>1434.7181604339273</v>
      </c>
      <c r="S23" s="21">
        <v>3.0404080041219292</v>
      </c>
      <c r="T23" s="21">
        <v>3.2868869115261536</v>
      </c>
      <c r="U23" s="21">
        <v>108.10677077122773</v>
      </c>
      <c r="W23" s="21">
        <v>2.5998427682590406</v>
      </c>
      <c r="X23" s="21">
        <v>2.2393990638945112</v>
      </c>
      <c r="Y23" s="21">
        <v>86.13594218984646</v>
      </c>
    </row>
    <row r="24" spans="2:25" x14ac:dyDescent="0.2">
      <c r="B24" s="38" t="s">
        <v>187</v>
      </c>
      <c r="C24" s="43">
        <v>51.442298852271129</v>
      </c>
      <c r="D24" s="43">
        <v>0.59328253897271421</v>
      </c>
      <c r="E24" s="43">
        <v>1.153297096376791</v>
      </c>
      <c r="F24" s="43"/>
      <c r="G24" s="43">
        <v>46.345810237965594</v>
      </c>
      <c r="H24" s="43">
        <v>2.5661003668723334</v>
      </c>
      <c r="I24" s="43">
        <v>5.536855119581519</v>
      </c>
      <c r="J24" s="43"/>
      <c r="K24" s="21">
        <v>10.677566843017207</v>
      </c>
      <c r="L24" s="21">
        <v>2.3553299799590253</v>
      </c>
      <c r="M24" s="21">
        <v>22.058676986876812</v>
      </c>
      <c r="N24" s="43"/>
      <c r="O24" s="21">
        <v>1.1339185983568483</v>
      </c>
      <c r="P24" s="21">
        <v>16.011549411559244</v>
      </c>
      <c r="Q24" s="21">
        <v>1412.0545720620019</v>
      </c>
      <c r="S24" s="43">
        <v>11.629373280621921</v>
      </c>
      <c r="T24" s="43">
        <v>2.1068902405268504</v>
      </c>
      <c r="U24" s="43">
        <v>18.116971479775021</v>
      </c>
      <c r="W24" s="43">
        <v>9.8526233813420099</v>
      </c>
      <c r="X24" s="43">
        <v>0.57827531534116461</v>
      </c>
      <c r="Y24" s="43">
        <v>5.8692522078561238</v>
      </c>
    </row>
    <row r="25" spans="2:25" x14ac:dyDescent="0.2">
      <c r="B25" s="38" t="s">
        <v>188</v>
      </c>
      <c r="C25" s="21">
        <v>9.848434978949836</v>
      </c>
      <c r="D25" s="21">
        <v>6.0904783748227462</v>
      </c>
      <c r="E25" s="21">
        <v>61.842093569593629</v>
      </c>
      <c r="F25" s="21"/>
      <c r="G25" s="21">
        <v>6.9563909090734048</v>
      </c>
      <c r="H25" s="21">
        <v>6.6929979472608867</v>
      </c>
      <c r="I25" s="21">
        <v>96.21365496483287</v>
      </c>
      <c r="J25" s="43"/>
      <c r="K25" s="21">
        <v>1.4216267563578211</v>
      </c>
      <c r="L25" s="21">
        <v>4.0857846764037582</v>
      </c>
      <c r="M25" s="21">
        <v>287.40206655025651</v>
      </c>
      <c r="N25" s="21"/>
      <c r="O25" s="21">
        <v>0.24006586273390723</v>
      </c>
      <c r="P25" s="21">
        <v>24.361007204682604</v>
      </c>
      <c r="Q25" s="21">
        <v>10147.634872886832</v>
      </c>
      <c r="S25" s="21">
        <v>1.993690715851772</v>
      </c>
      <c r="T25" s="21">
        <v>4.1661462221861747</v>
      </c>
      <c r="U25" s="21">
        <v>208.96652570337403</v>
      </c>
      <c r="W25" s="21">
        <v>1.7246147982635296</v>
      </c>
      <c r="X25" s="21">
        <v>13.069517115167779</v>
      </c>
      <c r="Y25" s="21">
        <v>757.82239189453446</v>
      </c>
    </row>
    <row r="26" spans="2:25" x14ac:dyDescent="0.2">
      <c r="B26" s="38" t="s">
        <v>189</v>
      </c>
      <c r="C26" s="21">
        <v>10.382250539485709</v>
      </c>
      <c r="D26" s="21">
        <v>2.6853638811662859</v>
      </c>
      <c r="E26" s="21">
        <v>25.864949713487718</v>
      </c>
      <c r="F26" s="21"/>
      <c r="G26" s="21">
        <v>6.0241665762709484</v>
      </c>
      <c r="H26" s="21">
        <v>3.0931237357291193</v>
      </c>
      <c r="I26" s="21">
        <v>51.345255755590514</v>
      </c>
      <c r="J26" s="43"/>
      <c r="K26" s="21">
        <v>1.1609840826331788</v>
      </c>
      <c r="L26" s="21">
        <v>3.1725544072291068</v>
      </c>
      <c r="M26" s="21">
        <v>273.26424665819451</v>
      </c>
      <c r="N26" s="21"/>
      <c r="O26" s="21">
        <v>0.23516131918913882</v>
      </c>
      <c r="P26" s="21">
        <v>8.7915599812106819</v>
      </c>
      <c r="Q26" s="21">
        <v>3738.5229898883517</v>
      </c>
      <c r="S26" s="21">
        <v>1.9304931376543346</v>
      </c>
      <c r="T26" s="21">
        <v>6.2926595411337836</v>
      </c>
      <c r="U26" s="21">
        <v>325.9612488848183</v>
      </c>
      <c r="W26" s="21">
        <v>1.6331603406150843</v>
      </c>
      <c r="X26" s="21">
        <v>8.9760829377237243</v>
      </c>
      <c r="Y26" s="21">
        <v>549.61431002807308</v>
      </c>
    </row>
    <row r="27" spans="2:25" x14ac:dyDescent="0.2">
      <c r="B27" s="38" t="s">
        <v>190</v>
      </c>
      <c r="C27" s="21">
        <v>1.6413849331626407</v>
      </c>
      <c r="D27" s="21">
        <v>4.0983331865290928</v>
      </c>
      <c r="E27" s="21">
        <v>249.68751106008838</v>
      </c>
      <c r="F27" s="21"/>
      <c r="G27" s="21">
        <v>0.82605122669399111</v>
      </c>
      <c r="H27" s="21">
        <v>5.1198858436018488</v>
      </c>
      <c r="I27" s="21">
        <v>619.80246238390976</v>
      </c>
      <c r="J27" s="43"/>
      <c r="K27" s="21">
        <v>0.13909864628406829</v>
      </c>
      <c r="L27" s="21">
        <v>22.72323938421324</v>
      </c>
      <c r="M27" s="21">
        <v>16336.060767843614</v>
      </c>
      <c r="N27" s="21"/>
      <c r="O27" s="21">
        <v>3.5248865334003725E-2</v>
      </c>
      <c r="P27" s="21">
        <v>29.277993771437842</v>
      </c>
      <c r="Q27" s="21">
        <v>83060.812011994247</v>
      </c>
      <c r="S27" s="21">
        <v>0.26122202974747655</v>
      </c>
      <c r="T27" s="21">
        <v>8.2135344665505681</v>
      </c>
      <c r="U27" s="21">
        <v>3144.2732737704378</v>
      </c>
      <c r="W27" s="21">
        <v>0.22438850256264914</v>
      </c>
      <c r="X27" s="21">
        <v>11.413729641588858</v>
      </c>
      <c r="Y27" s="21">
        <v>5086.5929008114626</v>
      </c>
    </row>
    <row r="28" spans="2:25" x14ac:dyDescent="0.2">
      <c r="B28" s="38" t="s">
        <v>191</v>
      </c>
      <c r="C28" s="21">
        <v>4.6550410392010093</v>
      </c>
      <c r="D28" s="21">
        <v>4.5647886836984668</v>
      </c>
      <c r="E28" s="21">
        <v>98.061190981078155</v>
      </c>
      <c r="F28" s="21"/>
      <c r="G28" s="21">
        <v>1.0968241911417924</v>
      </c>
      <c r="H28" s="21">
        <v>3.7642134051343485</v>
      </c>
      <c r="I28" s="21">
        <v>343.1920480542837</v>
      </c>
      <c r="J28" s="43"/>
      <c r="K28" s="21">
        <v>0.72378899986574241</v>
      </c>
      <c r="L28" s="21">
        <v>9.3951334071605537</v>
      </c>
      <c r="M28" s="21">
        <v>1298.0486590571677</v>
      </c>
      <c r="N28" s="21"/>
      <c r="O28" s="21">
        <v>0.46965005134714805</v>
      </c>
      <c r="P28" s="21">
        <v>10.320783974937521</v>
      </c>
      <c r="Q28" s="21">
        <v>2197.5477156519628</v>
      </c>
      <c r="S28" s="21">
        <v>6.706835513975172E-2</v>
      </c>
      <c r="T28" s="21">
        <v>47.651883737489399</v>
      </c>
      <c r="U28" s="21">
        <v>71049.727756400447</v>
      </c>
      <c r="W28" s="21">
        <v>6.9984212118045938E-2</v>
      </c>
      <c r="X28" s="21">
        <v>43.507574530171929</v>
      </c>
      <c r="Y28" s="21">
        <v>62167.699275924533</v>
      </c>
    </row>
    <row r="29" spans="2:25" x14ac:dyDescent="0.2">
      <c r="B29" s="38" t="s">
        <v>192</v>
      </c>
      <c r="C29" s="21">
        <v>10.723802256351</v>
      </c>
      <c r="D29" s="21">
        <v>4.473854741341051</v>
      </c>
      <c r="E29" s="21">
        <v>41.718922397058208</v>
      </c>
      <c r="F29" s="21"/>
      <c r="G29" s="21">
        <v>5.0015749361385593</v>
      </c>
      <c r="H29" s="21">
        <v>6.8653238250343094</v>
      </c>
      <c r="I29" s="21">
        <v>137.26324033314688</v>
      </c>
      <c r="J29" s="43"/>
      <c r="K29" s="21">
        <v>0.79649627121724542</v>
      </c>
      <c r="L29" s="21">
        <v>12.366166168830835</v>
      </c>
      <c r="M29" s="21">
        <v>1552.5705035545543</v>
      </c>
      <c r="N29" s="21"/>
      <c r="O29" s="21">
        <v>0.19894981666626324</v>
      </c>
      <c r="P29" s="21">
        <v>18.92349655630888</v>
      </c>
      <c r="Q29" s="21">
        <v>9511.6933875103277</v>
      </c>
      <c r="S29" s="21">
        <v>1.6119398350955003</v>
      </c>
      <c r="T29" s="21">
        <v>6.5428078789944264</v>
      </c>
      <c r="U29" s="21">
        <v>405.89653140539167</v>
      </c>
      <c r="W29" s="21">
        <v>1.3892076183735438</v>
      </c>
      <c r="X29" s="21">
        <v>8.2136157802898406</v>
      </c>
      <c r="Y29" s="21">
        <v>591.24465426601796</v>
      </c>
    </row>
    <row r="30" spans="2:25" x14ac:dyDescent="0.2">
      <c r="B30" s="38" t="s">
        <v>193</v>
      </c>
      <c r="C30" s="21">
        <v>2.3596498836507402</v>
      </c>
      <c r="D30" s="21">
        <v>1.6082627573243244</v>
      </c>
      <c r="E30" s="21">
        <v>68.156838371127122</v>
      </c>
      <c r="F30" s="21"/>
      <c r="G30" s="21">
        <v>1.0683676591440865</v>
      </c>
      <c r="H30" s="21">
        <v>6.4343862862032148</v>
      </c>
      <c r="I30" s="21">
        <v>602.26329682780431</v>
      </c>
      <c r="J30" s="43"/>
      <c r="K30" s="21">
        <v>0.16303983472845779</v>
      </c>
      <c r="L30" s="21">
        <v>8.1552975587490888</v>
      </c>
      <c r="M30" s="21">
        <v>5002.0276163378749</v>
      </c>
      <c r="N30" s="21"/>
      <c r="O30" s="21">
        <v>4.739568756754281E-2</v>
      </c>
      <c r="P30" s="21">
        <v>14.202412619708722</v>
      </c>
      <c r="Q30" s="21">
        <v>29965.622082112641</v>
      </c>
      <c r="S30" s="21">
        <v>0.32558944267040185</v>
      </c>
      <c r="T30" s="21">
        <v>8.1670080596392491</v>
      </c>
      <c r="U30" s="21">
        <v>2508.3761907804887</v>
      </c>
      <c r="W30" s="21">
        <v>0.29237862544074356</v>
      </c>
      <c r="X30" s="21">
        <v>3.8692646515956675</v>
      </c>
      <c r="Y30" s="21">
        <v>1323.3746638499922</v>
      </c>
    </row>
    <row r="31" spans="2:25" x14ac:dyDescent="0.2">
      <c r="B31" s="38" t="s">
        <v>194</v>
      </c>
      <c r="C31" s="21">
        <v>7.515906385113384</v>
      </c>
      <c r="D31" s="21">
        <v>1.1506151513447329</v>
      </c>
      <c r="E31" s="21">
        <v>15.309067095669723</v>
      </c>
      <c r="F31" s="21"/>
      <c r="G31" s="21">
        <v>3.1533728981837745</v>
      </c>
      <c r="H31" s="21">
        <v>1.5557175279953848</v>
      </c>
      <c r="I31" s="21">
        <v>49.335031987222955</v>
      </c>
      <c r="J31" s="43"/>
      <c r="K31" s="21">
        <v>0.48118134574015159</v>
      </c>
      <c r="L31" s="21">
        <v>15.443563309402535</v>
      </c>
      <c r="M31" s="21">
        <v>3209.5099791633224</v>
      </c>
      <c r="N31" s="21"/>
      <c r="O31" s="21">
        <v>0.13756943683531242</v>
      </c>
      <c r="P31" s="21">
        <v>32.197192644150647</v>
      </c>
      <c r="Q31" s="21">
        <v>23404.321035852357</v>
      </c>
      <c r="S31" s="21">
        <v>0.97940023349672656</v>
      </c>
      <c r="T31" s="21">
        <v>2.2450566484119019</v>
      </c>
      <c r="U31" s="21">
        <v>229.22770197801933</v>
      </c>
      <c r="W31" s="21">
        <v>0.85651861783845173</v>
      </c>
      <c r="X31" s="21">
        <v>9.4509058552058018</v>
      </c>
      <c r="Y31" s="21">
        <v>1103.409273117323</v>
      </c>
    </row>
    <row r="32" spans="2:25" x14ac:dyDescent="0.2">
      <c r="B32" s="38" t="s">
        <v>195</v>
      </c>
      <c r="C32" s="21">
        <v>8.6099532805153078</v>
      </c>
      <c r="D32" s="21">
        <v>12.922353378839137</v>
      </c>
      <c r="E32" s="21">
        <v>150.08621949300206</v>
      </c>
      <c r="F32" s="21"/>
      <c r="G32" s="21">
        <v>2.9698434515432877</v>
      </c>
      <c r="H32" s="21">
        <v>10.211451818241919</v>
      </c>
      <c r="I32" s="21">
        <v>343.83805021559334</v>
      </c>
      <c r="J32" s="43"/>
      <c r="K32" s="21">
        <v>0.49412132519127661</v>
      </c>
      <c r="L32" s="21">
        <v>18.72647748181091</v>
      </c>
      <c r="M32" s="21">
        <v>3789.854136443475</v>
      </c>
      <c r="N32" s="21"/>
      <c r="O32" s="21">
        <v>0.169868406905584</v>
      </c>
      <c r="P32" s="21">
        <v>81.488313298034413</v>
      </c>
      <c r="Q32" s="21">
        <v>47971.435526164154</v>
      </c>
      <c r="S32" s="21">
        <v>0.88366829601760688</v>
      </c>
      <c r="T32" s="21">
        <v>14.178716770640417</v>
      </c>
      <c r="U32" s="21">
        <v>1604.5293052312823</v>
      </c>
      <c r="W32" s="21">
        <v>0.81872384659937092</v>
      </c>
      <c r="X32" s="21">
        <v>19.298535841235708</v>
      </c>
      <c r="Y32" s="21">
        <v>2357.1483744358466</v>
      </c>
    </row>
    <row r="33" spans="2:25" x14ac:dyDescent="0.2">
      <c r="B33" s="38" t="s">
        <v>196</v>
      </c>
      <c r="C33" s="21">
        <v>1.349747425629745</v>
      </c>
      <c r="D33" s="21">
        <v>1.8158148221211967</v>
      </c>
      <c r="E33" s="21">
        <v>134.52997113693331</v>
      </c>
      <c r="F33" s="21"/>
      <c r="G33" s="21">
        <v>0.46852407453026912</v>
      </c>
      <c r="H33" s="21">
        <v>6.8095528450680209</v>
      </c>
      <c r="I33" s="21">
        <v>1453.40511091028</v>
      </c>
      <c r="J33" s="43"/>
      <c r="K33" s="21">
        <v>8.7689319641975863E-2</v>
      </c>
      <c r="L33" s="21">
        <v>2.4246531291371816</v>
      </c>
      <c r="M33" s="21">
        <v>2765.049539712164</v>
      </c>
      <c r="N33" s="21"/>
      <c r="O33" s="21">
        <v>2.4641880254698403E-2</v>
      </c>
      <c r="P33" s="21">
        <v>26.14702308421608</v>
      </c>
      <c r="Q33" s="21">
        <v>106108.06810990284</v>
      </c>
      <c r="S33" s="21">
        <v>0.13464271373999925</v>
      </c>
      <c r="T33" s="21">
        <v>6.1664037950515773</v>
      </c>
      <c r="U33" s="21">
        <v>4579.8273250486936</v>
      </c>
      <c r="W33" s="21">
        <v>0.12076834496777247</v>
      </c>
      <c r="X33" s="21">
        <v>19.087977640931417</v>
      </c>
      <c r="Y33" s="21">
        <v>15805.447732205919</v>
      </c>
    </row>
    <row r="34" spans="2:25" x14ac:dyDescent="0.2">
      <c r="B34" s="38" t="s">
        <v>197</v>
      </c>
      <c r="C34" s="21">
        <v>1.1696110465224592E-2</v>
      </c>
      <c r="D34" s="21">
        <v>23.718052928280422</v>
      </c>
      <c r="E34" s="21">
        <v>202785.81498353675</v>
      </c>
      <c r="F34" s="21"/>
      <c r="G34" s="21">
        <v>4.6240663222126797E-3</v>
      </c>
      <c r="H34" s="21">
        <v>77.877613328612071</v>
      </c>
      <c r="I34" s="21">
        <v>1684180.2842340411</v>
      </c>
      <c r="J34" s="43"/>
      <c r="K34" s="21">
        <v>2.8037343722038337E-4</v>
      </c>
      <c r="L34" s="21">
        <v>461.63220990362265</v>
      </c>
      <c r="M34" s="21">
        <v>164649053.2342276</v>
      </c>
      <c r="N34" s="21"/>
      <c r="O34" s="21">
        <v>1.8229389806001723E-3</v>
      </c>
      <c r="P34" s="21">
        <v>77.442507138592404</v>
      </c>
      <c r="Q34" s="21">
        <v>4248222.6757307993</v>
      </c>
      <c r="S34" s="21">
        <v>1.1227828765549481E-3</v>
      </c>
      <c r="T34" s="21">
        <v>246.86493891244697</v>
      </c>
      <c r="U34" s="21">
        <v>21986881.352332916</v>
      </c>
      <c r="W34" s="21">
        <v>2.1519615311289576E-3</v>
      </c>
      <c r="X34" s="21">
        <v>120.59403510002777</v>
      </c>
      <c r="Y34" s="21">
        <v>5603912.2147672391</v>
      </c>
    </row>
    <row r="35" spans="2:25" x14ac:dyDescent="0.2">
      <c r="B35" s="38" t="s">
        <v>198</v>
      </c>
      <c r="C35" s="43">
        <v>40.509154567743444</v>
      </c>
      <c r="D35" s="43">
        <v>1.9211801612187325</v>
      </c>
      <c r="E35" s="43">
        <v>4.7425827117817132</v>
      </c>
      <c r="F35" s="43"/>
      <c r="G35" s="43">
        <v>16.327678661743292</v>
      </c>
      <c r="H35" s="43">
        <v>2.7445568497407433</v>
      </c>
      <c r="I35" s="43">
        <v>16.809228712783288</v>
      </c>
      <c r="J35" s="43"/>
      <c r="K35" s="21">
        <v>9.8427740200008849</v>
      </c>
      <c r="L35" s="21">
        <v>2.5293955118171341</v>
      </c>
      <c r="M35" s="21">
        <v>25.697994352784164</v>
      </c>
      <c r="N35" s="21"/>
      <c r="O35" s="21">
        <v>1.5338958227743162</v>
      </c>
      <c r="P35" s="21">
        <v>2.9144901961377645</v>
      </c>
      <c r="Q35" s="21">
        <v>190.0057456878919</v>
      </c>
      <c r="S35" s="43">
        <v>10.183854800024299</v>
      </c>
      <c r="T35" s="43">
        <v>1.681396090548166</v>
      </c>
      <c r="U35" s="43">
        <v>16.510409108976631</v>
      </c>
      <c r="W35" s="70">
        <v>9.3296079918094943</v>
      </c>
      <c r="X35" s="70">
        <v>2.3974791387999539</v>
      </c>
      <c r="Y35" s="70">
        <v>25.697533496634712</v>
      </c>
    </row>
    <row r="36" spans="2:25" x14ac:dyDescent="0.2">
      <c r="B36" s="38" t="s">
        <v>199</v>
      </c>
      <c r="C36" s="43">
        <v>76.938460099654591</v>
      </c>
      <c r="D36" s="43">
        <v>3.2569950311047933</v>
      </c>
      <c r="E36" s="43">
        <v>4.233246970222913</v>
      </c>
      <c r="F36" s="43"/>
      <c r="G36" s="43">
        <v>99.980591083636696</v>
      </c>
      <c r="H36" s="43">
        <v>3.3023433599610144</v>
      </c>
      <c r="I36" s="43">
        <v>3.3029844334471954</v>
      </c>
      <c r="J36" s="43"/>
      <c r="K36" s="21">
        <v>1.0314862012772943</v>
      </c>
      <c r="L36" s="21">
        <v>5.1300701672260773</v>
      </c>
      <c r="M36" s="21">
        <v>497.34743527092144</v>
      </c>
      <c r="N36" s="21"/>
      <c r="O36" s="21">
        <v>0.28141523747741964</v>
      </c>
      <c r="P36" s="21">
        <v>21.031965636370121</v>
      </c>
      <c r="Q36" s="21">
        <v>7473.6413795140334</v>
      </c>
      <c r="S36" s="43">
        <v>16.908764968793747</v>
      </c>
      <c r="T36" s="43">
        <v>2.5716232538403827</v>
      </c>
      <c r="U36" s="43">
        <v>15.208817785252116</v>
      </c>
      <c r="W36" s="43">
        <v>16.162419768712841</v>
      </c>
      <c r="X36" s="43">
        <v>1.0857453989100767</v>
      </c>
      <c r="Y36" s="43">
        <v>6.7177156295114866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6441-DBCC-491F-AC30-A44FB09116A4}">
  <dimension ref="A2:N82"/>
  <sheetViews>
    <sheetView zoomScale="85" zoomScaleNormal="85" workbookViewId="0">
      <selection activeCell="A5" sqref="A5"/>
    </sheetView>
  </sheetViews>
  <sheetFormatPr baseColWidth="10" defaultColWidth="8.83203125" defaultRowHeight="16" x14ac:dyDescent="0.2"/>
  <sheetData>
    <row r="2" spans="1:11" s="3" customFormat="1" x14ac:dyDescent="0.2">
      <c r="A2" s="3" t="s">
        <v>285</v>
      </c>
    </row>
    <row r="4" spans="1:11" x14ac:dyDescent="0.2">
      <c r="A4" t="s">
        <v>466</v>
      </c>
    </row>
    <row r="5" spans="1:11" x14ac:dyDescent="0.2">
      <c r="A5" t="s">
        <v>286</v>
      </c>
    </row>
    <row r="6" spans="1:11" x14ac:dyDescent="0.2">
      <c r="A6" t="s">
        <v>287</v>
      </c>
    </row>
    <row r="8" spans="1:11" x14ac:dyDescent="0.2">
      <c r="A8" s="101" t="s">
        <v>10</v>
      </c>
    </row>
    <row r="9" spans="1:11" x14ac:dyDescent="0.2">
      <c r="A9" s="101"/>
    </row>
    <row r="10" spans="1:11" s="102" customFormat="1" ht="15" x14ac:dyDescent="0.2">
      <c r="A10" s="102" t="s">
        <v>288</v>
      </c>
      <c r="B10" s="102" t="s">
        <v>289</v>
      </c>
      <c r="C10" s="102" t="s">
        <v>290</v>
      </c>
      <c r="D10" s="102" t="s">
        <v>291</v>
      </c>
      <c r="E10" s="102" t="s">
        <v>292</v>
      </c>
      <c r="F10" s="102" t="s">
        <v>293</v>
      </c>
      <c r="G10" s="102" t="s">
        <v>294</v>
      </c>
      <c r="H10" s="102" t="s">
        <v>295</v>
      </c>
      <c r="I10" s="102" t="s">
        <v>296</v>
      </c>
      <c r="J10" s="102" t="s">
        <v>297</v>
      </c>
      <c r="K10" s="102" t="s">
        <v>298</v>
      </c>
    </row>
    <row r="11" spans="1:11" s="102" customFormat="1" x14ac:dyDescent="0.2">
      <c r="A11" t="s">
        <v>33</v>
      </c>
    </row>
    <row r="12" spans="1:11" x14ac:dyDescent="0.2">
      <c r="A12" t="s">
        <v>299</v>
      </c>
      <c r="B12">
        <v>22.64</v>
      </c>
      <c r="G12">
        <v>0.76</v>
      </c>
      <c r="H12">
        <v>0.56000000000000005</v>
      </c>
      <c r="J12">
        <v>76.03</v>
      </c>
      <c r="K12">
        <v>100</v>
      </c>
    </row>
    <row r="13" spans="1:11" x14ac:dyDescent="0.2">
      <c r="A13" t="s">
        <v>300</v>
      </c>
      <c r="B13">
        <v>22.67</v>
      </c>
      <c r="G13">
        <v>1.04</v>
      </c>
      <c r="J13">
        <v>76.28</v>
      </c>
      <c r="K13">
        <v>100</v>
      </c>
    </row>
    <row r="14" spans="1:11" x14ac:dyDescent="0.2">
      <c r="A14" t="s">
        <v>301</v>
      </c>
      <c r="B14">
        <v>22.61</v>
      </c>
      <c r="G14">
        <v>0.89</v>
      </c>
      <c r="J14">
        <v>76.5</v>
      </c>
      <c r="K14">
        <v>100</v>
      </c>
    </row>
    <row r="15" spans="1:11" x14ac:dyDescent="0.2">
      <c r="A15" t="s">
        <v>302</v>
      </c>
      <c r="B15">
        <v>22.74</v>
      </c>
      <c r="D15">
        <v>0.18</v>
      </c>
      <c r="G15">
        <v>0.88</v>
      </c>
      <c r="H15">
        <v>0.35</v>
      </c>
      <c r="J15">
        <v>75.84</v>
      </c>
      <c r="K15">
        <v>100</v>
      </c>
    </row>
    <row r="16" spans="1:11" x14ac:dyDescent="0.2">
      <c r="A16" t="s">
        <v>303</v>
      </c>
      <c r="B16">
        <v>22.99</v>
      </c>
      <c r="D16">
        <v>0.56999999999999995</v>
      </c>
      <c r="F16">
        <v>0.19</v>
      </c>
      <c r="G16">
        <v>0.88</v>
      </c>
      <c r="H16">
        <v>0.43</v>
      </c>
      <c r="J16">
        <v>74.94</v>
      </c>
      <c r="K16">
        <v>100</v>
      </c>
    </row>
    <row r="17" spans="1:11" x14ac:dyDescent="0.2">
      <c r="A17" t="s">
        <v>304</v>
      </c>
      <c r="B17">
        <v>22.74</v>
      </c>
      <c r="D17">
        <v>0.19</v>
      </c>
      <c r="G17">
        <v>0.81</v>
      </c>
      <c r="H17">
        <v>0.47</v>
      </c>
      <c r="J17">
        <v>75.790000000000006</v>
      </c>
      <c r="K17">
        <v>100</v>
      </c>
    </row>
    <row r="18" spans="1:11" x14ac:dyDescent="0.2">
      <c r="A18" t="s">
        <v>305</v>
      </c>
      <c r="B18">
        <v>22.8</v>
      </c>
      <c r="D18">
        <v>0.31</v>
      </c>
      <c r="G18">
        <v>0.87</v>
      </c>
      <c r="H18">
        <v>0.38</v>
      </c>
      <c r="J18">
        <v>75.63</v>
      </c>
      <c r="K18">
        <v>100</v>
      </c>
    </row>
    <row r="19" spans="1:11" x14ac:dyDescent="0.2">
      <c r="A19" t="s">
        <v>306</v>
      </c>
      <c r="B19">
        <v>22.76</v>
      </c>
      <c r="D19">
        <v>0.24</v>
      </c>
      <c r="G19">
        <v>0.88</v>
      </c>
      <c r="H19">
        <v>0.28999999999999998</v>
      </c>
      <c r="J19">
        <v>75.819999999999993</v>
      </c>
      <c r="K19">
        <v>100</v>
      </c>
    </row>
    <row r="20" spans="1:11" x14ac:dyDescent="0.2">
      <c r="A20" t="s">
        <v>307</v>
      </c>
      <c r="B20">
        <v>22.88</v>
      </c>
      <c r="D20">
        <v>0.44</v>
      </c>
      <c r="F20">
        <v>0.21</v>
      </c>
      <c r="G20">
        <v>0.78</v>
      </c>
      <c r="H20">
        <v>0.33</v>
      </c>
      <c r="J20">
        <v>75.349999999999994</v>
      </c>
      <c r="K20">
        <v>100</v>
      </c>
    </row>
    <row r="21" spans="1:11" x14ac:dyDescent="0.2">
      <c r="A21" t="s">
        <v>308</v>
      </c>
      <c r="B21">
        <v>22.66</v>
      </c>
      <c r="G21">
        <v>0.84</v>
      </c>
      <c r="H21">
        <v>0.49</v>
      </c>
      <c r="J21">
        <v>76.010000000000005</v>
      </c>
      <c r="K21">
        <v>100</v>
      </c>
    </row>
    <row r="22" spans="1:11" x14ac:dyDescent="0.2">
      <c r="A22" t="s">
        <v>309</v>
      </c>
      <c r="B22">
        <v>22.76</v>
      </c>
      <c r="D22">
        <v>0.17</v>
      </c>
      <c r="G22">
        <v>0.87</v>
      </c>
      <c r="H22">
        <v>0.56999999999999995</v>
      </c>
      <c r="J22">
        <v>75.63</v>
      </c>
      <c r="K22">
        <v>100</v>
      </c>
    </row>
    <row r="23" spans="1:11" x14ac:dyDescent="0.2">
      <c r="A23" t="s">
        <v>310</v>
      </c>
      <c r="B23">
        <v>23.3</v>
      </c>
      <c r="D23">
        <v>0.64</v>
      </c>
      <c r="F23">
        <v>1.06</v>
      </c>
      <c r="G23">
        <v>0.88</v>
      </c>
      <c r="H23">
        <v>0.53</v>
      </c>
      <c r="J23">
        <v>73.59</v>
      </c>
      <c r="K23">
        <v>100</v>
      </c>
    </row>
    <row r="24" spans="1:11" x14ac:dyDescent="0.2">
      <c r="A24" t="s">
        <v>311</v>
      </c>
    </row>
    <row r="25" spans="1:11" x14ac:dyDescent="0.2">
      <c r="A25" t="s">
        <v>312</v>
      </c>
      <c r="B25">
        <v>31.04</v>
      </c>
      <c r="F25">
        <v>29.09</v>
      </c>
      <c r="G25">
        <v>0.36</v>
      </c>
      <c r="I25">
        <v>1.34</v>
      </c>
      <c r="J25">
        <v>38.17</v>
      </c>
      <c r="K25">
        <v>100</v>
      </c>
    </row>
    <row r="26" spans="1:11" x14ac:dyDescent="0.2">
      <c r="A26" t="s">
        <v>313</v>
      </c>
      <c r="B26">
        <v>30.97</v>
      </c>
      <c r="F26">
        <v>28.78</v>
      </c>
      <c r="G26">
        <v>0.41</v>
      </c>
      <c r="I26">
        <v>1.46</v>
      </c>
      <c r="J26">
        <v>38.39</v>
      </c>
      <c r="K26">
        <v>100</v>
      </c>
    </row>
    <row r="27" spans="1:11" x14ac:dyDescent="0.2">
      <c r="A27" t="s">
        <v>314</v>
      </c>
      <c r="B27">
        <v>31.06</v>
      </c>
      <c r="C27">
        <v>0.12</v>
      </c>
      <c r="F27">
        <v>28.95</v>
      </c>
      <c r="G27">
        <v>0.42</v>
      </c>
      <c r="I27">
        <v>1.35</v>
      </c>
      <c r="J27">
        <v>38.11</v>
      </c>
      <c r="K27">
        <v>100</v>
      </c>
    </row>
    <row r="28" spans="1:11" x14ac:dyDescent="0.2">
      <c r="A28" t="s">
        <v>315</v>
      </c>
      <c r="B28">
        <v>31.45</v>
      </c>
      <c r="F28">
        <v>30.95</v>
      </c>
      <c r="I28">
        <v>2.0499999999999998</v>
      </c>
      <c r="J28">
        <v>35.549999999999997</v>
      </c>
      <c r="K28">
        <v>100</v>
      </c>
    </row>
    <row r="29" spans="1:11" x14ac:dyDescent="0.2">
      <c r="A29" t="s">
        <v>316</v>
      </c>
      <c r="B29">
        <v>31.51</v>
      </c>
      <c r="F29">
        <v>30.66</v>
      </c>
      <c r="G29">
        <v>0.35</v>
      </c>
      <c r="J29">
        <v>35.47</v>
      </c>
      <c r="K29">
        <v>100</v>
      </c>
    </row>
    <row r="30" spans="1:11" x14ac:dyDescent="0.2">
      <c r="A30" t="s">
        <v>317</v>
      </c>
      <c r="B30">
        <v>31.49</v>
      </c>
      <c r="F30">
        <v>30.67</v>
      </c>
      <c r="G30">
        <v>0.3</v>
      </c>
      <c r="I30">
        <v>2.21</v>
      </c>
      <c r="J30">
        <v>35.33</v>
      </c>
      <c r="K30">
        <v>100</v>
      </c>
    </row>
    <row r="32" spans="1:11" x14ac:dyDescent="0.2">
      <c r="A32" s="101" t="s">
        <v>12</v>
      </c>
    </row>
    <row r="33" spans="1:11" x14ac:dyDescent="0.2">
      <c r="A33" s="102"/>
    </row>
    <row r="34" spans="1:11" s="102" customFormat="1" ht="15" x14ac:dyDescent="0.2">
      <c r="A34" s="102" t="s">
        <v>288</v>
      </c>
      <c r="B34" s="102" t="s">
        <v>289</v>
      </c>
      <c r="C34" s="102" t="s">
        <v>290</v>
      </c>
      <c r="D34" s="102" t="s">
        <v>291</v>
      </c>
      <c r="E34" s="102" t="s">
        <v>292</v>
      </c>
      <c r="F34" s="102" t="s">
        <v>293</v>
      </c>
      <c r="G34" s="102" t="s">
        <v>294</v>
      </c>
      <c r="H34" s="102" t="s">
        <v>295</v>
      </c>
      <c r="I34" s="102" t="s">
        <v>296</v>
      </c>
      <c r="J34" s="102" t="s">
        <v>297</v>
      </c>
      <c r="K34" s="102" t="s">
        <v>298</v>
      </c>
    </row>
    <row r="35" spans="1:11" s="102" customFormat="1" x14ac:dyDescent="0.2">
      <c r="A35" t="s">
        <v>33</v>
      </c>
    </row>
    <row r="36" spans="1:11" x14ac:dyDescent="0.2">
      <c r="A36" t="s">
        <v>318</v>
      </c>
      <c r="B36">
        <v>22.82</v>
      </c>
      <c r="D36">
        <v>0.3</v>
      </c>
      <c r="E36">
        <v>0.21</v>
      </c>
      <c r="G36">
        <v>0.57999999999999996</v>
      </c>
      <c r="H36">
        <v>0.38</v>
      </c>
      <c r="J36">
        <v>75.72</v>
      </c>
      <c r="K36">
        <v>100</v>
      </c>
    </row>
    <row r="37" spans="1:11" x14ac:dyDescent="0.2">
      <c r="A37" t="s">
        <v>319</v>
      </c>
      <c r="B37">
        <v>22.91</v>
      </c>
      <c r="D37">
        <v>0.3</v>
      </c>
      <c r="E37">
        <v>0.21</v>
      </c>
      <c r="F37">
        <v>0.21</v>
      </c>
      <c r="G37">
        <v>0.65</v>
      </c>
      <c r="H37">
        <v>0.35</v>
      </c>
      <c r="J37">
        <v>75.37</v>
      </c>
      <c r="K37">
        <v>100</v>
      </c>
    </row>
    <row r="38" spans="1:11" x14ac:dyDescent="0.2">
      <c r="A38" t="s">
        <v>320</v>
      </c>
      <c r="B38">
        <v>22.98</v>
      </c>
      <c r="D38">
        <v>0.22</v>
      </c>
      <c r="E38">
        <v>0.28000000000000003</v>
      </c>
      <c r="F38">
        <v>0.25</v>
      </c>
      <c r="G38">
        <v>0.62</v>
      </c>
      <c r="H38">
        <v>0.83</v>
      </c>
      <c r="J38">
        <v>74.819999999999993</v>
      </c>
      <c r="K38">
        <v>100</v>
      </c>
    </row>
    <row r="39" spans="1:11" x14ac:dyDescent="0.2">
      <c r="A39" t="s">
        <v>321</v>
      </c>
      <c r="B39">
        <v>23.1</v>
      </c>
      <c r="D39">
        <v>0.49</v>
      </c>
      <c r="E39">
        <v>0.23</v>
      </c>
      <c r="F39">
        <v>0.23</v>
      </c>
      <c r="G39">
        <v>0.66</v>
      </c>
      <c r="H39">
        <v>0.93</v>
      </c>
      <c r="J39">
        <v>74.36</v>
      </c>
      <c r="K39">
        <v>100</v>
      </c>
    </row>
    <row r="40" spans="1:11" x14ac:dyDescent="0.2">
      <c r="A40" t="s">
        <v>322</v>
      </c>
      <c r="B40">
        <v>22.96</v>
      </c>
      <c r="D40">
        <v>0.18</v>
      </c>
      <c r="E40">
        <v>0.21</v>
      </c>
      <c r="F40">
        <v>0.22</v>
      </c>
      <c r="G40">
        <v>0.82</v>
      </c>
      <c r="H40">
        <v>0.6</v>
      </c>
      <c r="J40">
        <v>75</v>
      </c>
      <c r="K40">
        <v>100</v>
      </c>
    </row>
    <row r="41" spans="1:11" x14ac:dyDescent="0.2">
      <c r="A41" t="s">
        <v>323</v>
      </c>
      <c r="B41">
        <v>22.84</v>
      </c>
      <c r="E41">
        <v>0.19</v>
      </c>
      <c r="F41">
        <v>0.28999999999999998</v>
      </c>
      <c r="G41">
        <v>0.74</v>
      </c>
      <c r="H41">
        <v>0.59</v>
      </c>
      <c r="J41">
        <v>75.349999999999994</v>
      </c>
      <c r="K41">
        <v>100</v>
      </c>
    </row>
    <row r="42" spans="1:11" x14ac:dyDescent="0.2">
      <c r="A42" t="s">
        <v>311</v>
      </c>
    </row>
    <row r="43" spans="1:11" x14ac:dyDescent="0.2">
      <c r="A43" t="s">
        <v>324</v>
      </c>
      <c r="B43">
        <v>31.48</v>
      </c>
      <c r="E43">
        <v>0.2</v>
      </c>
      <c r="F43">
        <v>30.58</v>
      </c>
      <c r="I43">
        <v>4.1500000000000004</v>
      </c>
      <c r="J43">
        <v>33.6</v>
      </c>
      <c r="K43">
        <v>100</v>
      </c>
    </row>
    <row r="44" spans="1:11" x14ac:dyDescent="0.2">
      <c r="A44" t="s">
        <v>325</v>
      </c>
      <c r="B44">
        <v>31.58</v>
      </c>
      <c r="E44">
        <v>0.2</v>
      </c>
      <c r="F44">
        <v>30.41</v>
      </c>
      <c r="G44">
        <v>0.37</v>
      </c>
      <c r="I44">
        <v>4.0199999999999996</v>
      </c>
      <c r="J44">
        <v>33.43</v>
      </c>
      <c r="K44">
        <v>100</v>
      </c>
    </row>
    <row r="45" spans="1:11" x14ac:dyDescent="0.2">
      <c r="A45" t="s">
        <v>326</v>
      </c>
      <c r="B45">
        <v>31.54</v>
      </c>
      <c r="C45">
        <v>0.16</v>
      </c>
      <c r="E45">
        <v>0.18</v>
      </c>
      <c r="F45">
        <v>30.64</v>
      </c>
      <c r="I45">
        <v>4.5999999999999996</v>
      </c>
      <c r="J45">
        <v>32.89</v>
      </c>
      <c r="K45">
        <v>100</v>
      </c>
    </row>
    <row r="47" spans="1:11" x14ac:dyDescent="0.2">
      <c r="A47" s="101" t="s">
        <v>18</v>
      </c>
    </row>
    <row r="48" spans="1:11" x14ac:dyDescent="0.2">
      <c r="A48" s="102"/>
    </row>
    <row r="49" spans="1:11" s="102" customFormat="1" ht="15" x14ac:dyDescent="0.2">
      <c r="A49" s="102" t="s">
        <v>288</v>
      </c>
      <c r="B49" s="102" t="s">
        <v>289</v>
      </c>
      <c r="C49" s="102" t="s">
        <v>290</v>
      </c>
      <c r="D49" s="102" t="s">
        <v>291</v>
      </c>
      <c r="E49" s="102" t="s">
        <v>292</v>
      </c>
      <c r="F49" s="102" t="s">
        <v>293</v>
      </c>
      <c r="G49" s="102" t="s">
        <v>294</v>
      </c>
      <c r="H49" s="102" t="s">
        <v>295</v>
      </c>
      <c r="I49" s="102" t="s">
        <v>296</v>
      </c>
      <c r="J49" s="102" t="s">
        <v>297</v>
      </c>
      <c r="K49" s="102" t="s">
        <v>298</v>
      </c>
    </row>
    <row r="50" spans="1:11" s="102" customFormat="1" x14ac:dyDescent="0.2">
      <c r="A50" t="s">
        <v>33</v>
      </c>
    </row>
    <row r="51" spans="1:11" x14ac:dyDescent="0.2">
      <c r="A51" s="103" t="s">
        <v>327</v>
      </c>
      <c r="B51">
        <v>22.45</v>
      </c>
      <c r="G51">
        <v>0.37</v>
      </c>
      <c r="H51">
        <v>0.26</v>
      </c>
      <c r="J51">
        <v>76.930000000000007</v>
      </c>
      <c r="K51">
        <v>100</v>
      </c>
    </row>
    <row r="52" spans="1:11" x14ac:dyDescent="0.2">
      <c r="A52" s="103" t="s">
        <v>328</v>
      </c>
      <c r="B52">
        <v>22.45</v>
      </c>
      <c r="G52">
        <v>0.36</v>
      </c>
      <c r="H52">
        <v>0.32</v>
      </c>
      <c r="J52">
        <v>76.87</v>
      </c>
      <c r="K52">
        <v>100</v>
      </c>
    </row>
    <row r="53" spans="1:11" x14ac:dyDescent="0.2">
      <c r="A53" s="103" t="s">
        <v>329</v>
      </c>
      <c r="B53">
        <v>22.44</v>
      </c>
      <c r="G53">
        <v>0.32</v>
      </c>
      <c r="H53">
        <v>0.36</v>
      </c>
      <c r="J53">
        <v>76.88</v>
      </c>
      <c r="K53">
        <v>100</v>
      </c>
    </row>
    <row r="54" spans="1:11" x14ac:dyDescent="0.2">
      <c r="A54" s="103" t="s">
        <v>330</v>
      </c>
      <c r="B54">
        <v>22.44</v>
      </c>
      <c r="G54">
        <v>0.32</v>
      </c>
      <c r="H54">
        <v>0.34</v>
      </c>
      <c r="J54">
        <v>76.91</v>
      </c>
      <c r="K54">
        <v>100</v>
      </c>
    </row>
    <row r="55" spans="1:11" x14ac:dyDescent="0.2">
      <c r="A55" s="103" t="s">
        <v>331</v>
      </c>
      <c r="B55">
        <v>22.49</v>
      </c>
      <c r="F55">
        <v>0.17</v>
      </c>
      <c r="G55">
        <v>0.33</v>
      </c>
      <c r="H55">
        <v>0.3</v>
      </c>
      <c r="J55">
        <v>76.709999999999994</v>
      </c>
      <c r="K55">
        <v>100</v>
      </c>
    </row>
    <row r="56" spans="1:11" x14ac:dyDescent="0.2">
      <c r="A56" s="103" t="s">
        <v>332</v>
      </c>
      <c r="B56">
        <v>22.41</v>
      </c>
      <c r="G56">
        <v>0.37</v>
      </c>
      <c r="H56">
        <v>0</v>
      </c>
      <c r="J56">
        <v>77.209999999999994</v>
      </c>
      <c r="K56">
        <v>100</v>
      </c>
    </row>
    <row r="57" spans="1:11" x14ac:dyDescent="0.2">
      <c r="A57" s="103" t="s">
        <v>333</v>
      </c>
      <c r="B57">
        <v>22.43</v>
      </c>
      <c r="G57">
        <v>0.34</v>
      </c>
      <c r="H57">
        <v>0.24</v>
      </c>
      <c r="J57">
        <v>76.989999999999995</v>
      </c>
      <c r="K57">
        <v>100</v>
      </c>
    </row>
    <row r="59" spans="1:11" x14ac:dyDescent="0.2">
      <c r="A59" s="104" t="s">
        <v>20</v>
      </c>
    </row>
    <row r="60" spans="1:11" x14ac:dyDescent="0.2">
      <c r="A60" s="105"/>
    </row>
    <row r="61" spans="1:11" s="102" customFormat="1" ht="15" x14ac:dyDescent="0.2">
      <c r="A61" s="102" t="s">
        <v>288</v>
      </c>
      <c r="B61" s="102" t="s">
        <v>289</v>
      </c>
      <c r="C61" s="102" t="s">
        <v>290</v>
      </c>
      <c r="D61" s="102" t="s">
        <v>291</v>
      </c>
      <c r="E61" s="102" t="s">
        <v>292</v>
      </c>
      <c r="F61" s="102" t="s">
        <v>293</v>
      </c>
      <c r="G61" s="102" t="s">
        <v>294</v>
      </c>
      <c r="H61" s="102" t="s">
        <v>295</v>
      </c>
      <c r="I61" s="102" t="s">
        <v>296</v>
      </c>
      <c r="J61" s="102" t="s">
        <v>297</v>
      </c>
      <c r="K61" s="102" t="s">
        <v>298</v>
      </c>
    </row>
    <row r="62" spans="1:11" s="102" customFormat="1" x14ac:dyDescent="0.2">
      <c r="A62" t="s">
        <v>33</v>
      </c>
    </row>
    <row r="63" spans="1:11" x14ac:dyDescent="0.2">
      <c r="A63" s="106" t="s">
        <v>334</v>
      </c>
      <c r="B63">
        <v>22.32</v>
      </c>
      <c r="H63">
        <v>0.35</v>
      </c>
      <c r="J63">
        <v>77.34</v>
      </c>
      <c r="K63">
        <v>100</v>
      </c>
    </row>
    <row r="64" spans="1:11" x14ac:dyDescent="0.2">
      <c r="A64" s="106" t="s">
        <v>335</v>
      </c>
      <c r="B64">
        <v>22.4</v>
      </c>
      <c r="G64">
        <v>0.28000000000000003</v>
      </c>
      <c r="H64">
        <v>0.21</v>
      </c>
      <c r="J64">
        <v>77.11</v>
      </c>
      <c r="K64">
        <v>100</v>
      </c>
    </row>
    <row r="65" spans="1:14" x14ac:dyDescent="0.2">
      <c r="A65" s="106" t="s">
        <v>336</v>
      </c>
      <c r="B65">
        <v>22.4</v>
      </c>
      <c r="G65">
        <v>0.26</v>
      </c>
      <c r="H65">
        <v>0.26</v>
      </c>
      <c r="J65">
        <v>77.08</v>
      </c>
      <c r="K65">
        <v>100</v>
      </c>
    </row>
    <row r="66" spans="1:14" x14ac:dyDescent="0.2">
      <c r="A66" s="106" t="s">
        <v>337</v>
      </c>
      <c r="B66">
        <v>22.42</v>
      </c>
      <c r="G66">
        <v>0.3</v>
      </c>
      <c r="H66">
        <v>0.28999999999999998</v>
      </c>
      <c r="J66">
        <v>77</v>
      </c>
      <c r="K66">
        <v>100</v>
      </c>
    </row>
    <row r="67" spans="1:14" x14ac:dyDescent="0.2">
      <c r="A67" s="106" t="s">
        <v>338</v>
      </c>
      <c r="B67">
        <v>22.52</v>
      </c>
      <c r="D67">
        <v>0.16</v>
      </c>
      <c r="G67">
        <v>0.36</v>
      </c>
      <c r="H67">
        <v>0.28000000000000003</v>
      </c>
      <c r="J67">
        <v>76.67</v>
      </c>
      <c r="K67">
        <v>100</v>
      </c>
    </row>
    <row r="68" spans="1:14" x14ac:dyDescent="0.2">
      <c r="A68" s="106" t="s">
        <v>339</v>
      </c>
      <c r="B68">
        <v>22.59</v>
      </c>
      <c r="D68">
        <v>0.22</v>
      </c>
      <c r="F68">
        <v>0.31</v>
      </c>
      <c r="G68">
        <v>0.23</v>
      </c>
      <c r="H68">
        <v>0.26</v>
      </c>
      <c r="J68">
        <v>76.38</v>
      </c>
      <c r="K68">
        <v>100</v>
      </c>
    </row>
    <row r="70" spans="1:14" x14ac:dyDescent="0.2">
      <c r="A70" s="101" t="s">
        <v>23</v>
      </c>
    </row>
    <row r="71" spans="1:14" x14ac:dyDescent="0.2">
      <c r="A71" s="102"/>
    </row>
    <row r="72" spans="1:14" s="102" customFormat="1" ht="15" x14ac:dyDescent="0.2">
      <c r="A72" s="102" t="s">
        <v>288</v>
      </c>
      <c r="B72" s="102" t="s">
        <v>289</v>
      </c>
      <c r="C72" s="102" t="s">
        <v>290</v>
      </c>
      <c r="D72" s="102" t="s">
        <v>291</v>
      </c>
      <c r="E72" s="102" t="s">
        <v>292</v>
      </c>
      <c r="F72" s="102" t="s">
        <v>293</v>
      </c>
      <c r="G72" s="102" t="s">
        <v>294</v>
      </c>
      <c r="H72" s="102" t="s">
        <v>295</v>
      </c>
      <c r="I72" s="102" t="s">
        <v>296</v>
      </c>
      <c r="J72" s="102" t="s">
        <v>297</v>
      </c>
      <c r="K72" s="102" t="s">
        <v>298</v>
      </c>
    </row>
    <row r="73" spans="1:14" s="102" customFormat="1" x14ac:dyDescent="0.2">
      <c r="A73" t="s">
        <v>33</v>
      </c>
    </row>
    <row r="74" spans="1:14" x14ac:dyDescent="0.2">
      <c r="A74" t="s">
        <v>340</v>
      </c>
      <c r="B74">
        <v>22.38</v>
      </c>
      <c r="D74">
        <v>0.18</v>
      </c>
      <c r="H74">
        <v>0.21</v>
      </c>
      <c r="J74">
        <v>77.23</v>
      </c>
      <c r="K74">
        <v>100</v>
      </c>
    </row>
    <row r="75" spans="1:14" x14ac:dyDescent="0.2">
      <c r="A75" t="s">
        <v>341</v>
      </c>
      <c r="B75">
        <v>22.38</v>
      </c>
      <c r="G75">
        <v>0.19</v>
      </c>
      <c r="H75">
        <v>0.28999999999999998</v>
      </c>
      <c r="J75">
        <v>77.14</v>
      </c>
      <c r="K75">
        <v>100</v>
      </c>
      <c r="N75" s="102"/>
    </row>
    <row r="76" spans="1:14" x14ac:dyDescent="0.2">
      <c r="A76" t="s">
        <v>342</v>
      </c>
      <c r="B76">
        <v>22.54</v>
      </c>
      <c r="F76">
        <v>0.49</v>
      </c>
      <c r="G76">
        <v>0.24</v>
      </c>
      <c r="H76">
        <v>0.21</v>
      </c>
      <c r="J76">
        <v>76.53</v>
      </c>
      <c r="K76">
        <v>100</v>
      </c>
    </row>
    <row r="77" spans="1:14" x14ac:dyDescent="0.2">
      <c r="A77" t="s">
        <v>343</v>
      </c>
      <c r="B77">
        <v>22.4</v>
      </c>
      <c r="G77">
        <v>0.21</v>
      </c>
      <c r="H77">
        <v>0.39</v>
      </c>
      <c r="J77">
        <v>76.989999999999995</v>
      </c>
      <c r="K77">
        <v>100</v>
      </c>
    </row>
    <row r="78" spans="1:14" x14ac:dyDescent="0.2">
      <c r="A78" t="s">
        <v>344</v>
      </c>
      <c r="B78">
        <v>22.43</v>
      </c>
      <c r="G78">
        <v>0.24</v>
      </c>
      <c r="H78">
        <v>0.47</v>
      </c>
      <c r="J78">
        <v>76.86</v>
      </c>
      <c r="K78">
        <v>100</v>
      </c>
    </row>
    <row r="79" spans="1:14" x14ac:dyDescent="0.2">
      <c r="A79" t="s">
        <v>345</v>
      </c>
      <c r="B79">
        <v>22.4</v>
      </c>
      <c r="D79">
        <v>0.17</v>
      </c>
      <c r="H79">
        <v>0.39</v>
      </c>
      <c r="J79">
        <v>77.03</v>
      </c>
      <c r="K79">
        <v>100</v>
      </c>
    </row>
    <row r="80" spans="1:14" x14ac:dyDescent="0.2">
      <c r="A80" t="s">
        <v>346</v>
      </c>
      <c r="B80">
        <v>22.4</v>
      </c>
      <c r="G80">
        <v>0.19</v>
      </c>
      <c r="H80">
        <v>0.4</v>
      </c>
      <c r="J80">
        <v>77.010000000000005</v>
      </c>
      <c r="K80">
        <v>100</v>
      </c>
    </row>
    <row r="81" spans="1:11" x14ac:dyDescent="0.2">
      <c r="A81" t="s">
        <v>347</v>
      </c>
      <c r="B81">
        <v>22.38</v>
      </c>
      <c r="G81">
        <v>0.23</v>
      </c>
      <c r="H81">
        <v>0.19</v>
      </c>
      <c r="J81">
        <v>77.2</v>
      </c>
      <c r="K81">
        <v>100</v>
      </c>
    </row>
    <row r="82" spans="1:11" x14ac:dyDescent="0.2">
      <c r="A82" t="s">
        <v>348</v>
      </c>
      <c r="B82">
        <v>22.41</v>
      </c>
      <c r="G82">
        <v>0.27</v>
      </c>
      <c r="H82">
        <v>0.27</v>
      </c>
      <c r="J82">
        <v>77.05</v>
      </c>
      <c r="K82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2D0B-D279-9A42-A17C-6BD0C98DD5A3}">
  <dimension ref="A1:BJ53"/>
  <sheetViews>
    <sheetView zoomScale="83" workbookViewId="0">
      <pane xSplit="1" topLeftCell="B1" activePane="topRight" state="frozen"/>
      <selection pane="topRight" activeCell="L50" sqref="L50"/>
    </sheetView>
  </sheetViews>
  <sheetFormatPr baseColWidth="10" defaultColWidth="8.83203125" defaultRowHeight="16" x14ac:dyDescent="0.2"/>
  <cols>
    <col min="1" max="1" width="16.5" style="26" customWidth="1"/>
    <col min="2" max="2" width="22.5" style="26" customWidth="1"/>
    <col min="3" max="3" width="16.6640625" style="26" customWidth="1"/>
    <col min="4" max="5" width="16" style="26" customWidth="1"/>
    <col min="6" max="6" width="18.5" style="26" customWidth="1"/>
    <col min="7" max="7" width="13" style="26" customWidth="1"/>
    <col min="8" max="8" width="11.83203125" style="26" customWidth="1"/>
    <col min="9" max="11" width="8.83203125" style="26"/>
    <col min="12" max="12" width="11.83203125" style="26" customWidth="1"/>
    <col min="13" max="24" width="8.83203125" style="26"/>
    <col min="25" max="25" width="13.83203125" style="26" customWidth="1"/>
    <col min="26" max="27" width="8.83203125" style="26"/>
    <col min="28" max="28" width="16.33203125" style="26" customWidth="1"/>
    <col min="29" max="29" width="12.33203125" style="26" customWidth="1"/>
    <col min="30" max="16384" width="8.83203125" style="26"/>
  </cols>
  <sheetData>
    <row r="1" spans="1:46" x14ac:dyDescent="0.2">
      <c r="G1" s="38"/>
      <c r="H1" s="38"/>
      <c r="I1" s="38"/>
      <c r="J1" s="38"/>
      <c r="K1" s="38"/>
      <c r="L1" s="38"/>
    </row>
    <row r="2" spans="1:46" s="3" customFormat="1" x14ac:dyDescent="0.2">
      <c r="A2" s="3" t="s">
        <v>276</v>
      </c>
      <c r="G2" s="97"/>
      <c r="H2" s="97"/>
      <c r="I2" s="97"/>
      <c r="J2" s="97"/>
      <c r="K2" s="97"/>
      <c r="L2" s="97"/>
    </row>
    <row r="3" spans="1:46" x14ac:dyDescent="0.2">
      <c r="G3" s="38"/>
      <c r="H3" s="38"/>
      <c r="I3" s="38"/>
      <c r="J3" s="38"/>
      <c r="K3" s="38"/>
      <c r="L3" s="38"/>
    </row>
    <row r="4" spans="1:46" x14ac:dyDescent="0.2">
      <c r="A4" s="26" t="s">
        <v>357</v>
      </c>
    </row>
    <row r="5" spans="1:46" x14ac:dyDescent="0.2">
      <c r="G5" s="38"/>
      <c r="H5" s="38"/>
      <c r="I5" s="38"/>
      <c r="J5" s="38"/>
      <c r="K5" s="38"/>
      <c r="L5" s="38"/>
    </row>
    <row r="6" spans="1:46" x14ac:dyDescent="0.2">
      <c r="A6" s="3" t="s">
        <v>39</v>
      </c>
      <c r="G6" s="38"/>
      <c r="H6" s="38"/>
      <c r="I6" s="38"/>
      <c r="J6" s="38"/>
      <c r="K6" s="38"/>
      <c r="L6" s="38"/>
    </row>
    <row r="7" spans="1:46" s="4" customFormat="1" x14ac:dyDescent="0.2"/>
    <row r="8" spans="1:46" s="4" customFormat="1" ht="20" x14ac:dyDescent="0.25">
      <c r="A8" s="5" t="s">
        <v>1</v>
      </c>
      <c r="B8" s="5" t="s">
        <v>42</v>
      </c>
      <c r="C8" s="5" t="s">
        <v>57</v>
      </c>
      <c r="D8" s="5" t="s">
        <v>58</v>
      </c>
      <c r="E8" s="5"/>
      <c r="F8" s="5" t="s">
        <v>468</v>
      </c>
      <c r="G8" s="5" t="s">
        <v>43</v>
      </c>
      <c r="H8" s="5" t="s">
        <v>469</v>
      </c>
      <c r="I8" s="5" t="s">
        <v>43</v>
      </c>
      <c r="J8" s="5" t="s">
        <v>5</v>
      </c>
      <c r="K8" s="5"/>
      <c r="L8" s="5" t="s">
        <v>470</v>
      </c>
      <c r="M8" s="5" t="s">
        <v>43</v>
      </c>
      <c r="N8" s="5" t="s">
        <v>471</v>
      </c>
      <c r="O8" s="5" t="s">
        <v>43</v>
      </c>
      <c r="P8" s="5" t="s">
        <v>472</v>
      </c>
      <c r="Q8" s="5" t="s">
        <v>43</v>
      </c>
      <c r="R8" s="5" t="s">
        <v>5</v>
      </c>
      <c r="S8" s="5"/>
      <c r="T8" s="5"/>
      <c r="U8" s="5" t="s">
        <v>473</v>
      </c>
      <c r="V8" s="5" t="s">
        <v>43</v>
      </c>
      <c r="W8" s="5" t="s">
        <v>5</v>
      </c>
      <c r="Y8" s="4" t="s">
        <v>212</v>
      </c>
      <c r="Z8" s="4" t="s">
        <v>213</v>
      </c>
      <c r="AB8" s="4" t="s">
        <v>214</v>
      </c>
      <c r="AC8" s="4" t="s">
        <v>213</v>
      </c>
    </row>
    <row r="9" spans="1:46" s="4" customFormat="1" x14ac:dyDescent="0.2">
      <c r="A9" s="23" t="s">
        <v>7</v>
      </c>
      <c r="B9" s="5"/>
      <c r="C9" s="24">
        <v>1</v>
      </c>
      <c r="D9" s="24">
        <v>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46" s="4" customFormat="1" x14ac:dyDescent="0.2">
      <c r="A10" s="2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46" x14ac:dyDescent="0.2">
      <c r="A11" s="24">
        <v>65</v>
      </c>
      <c r="B11" s="35" t="s">
        <v>44</v>
      </c>
      <c r="C11" s="24">
        <v>54.17</v>
      </c>
      <c r="D11" s="24">
        <v>6.77</v>
      </c>
      <c r="E11" s="24"/>
      <c r="F11" s="24">
        <v>7.8E-2</v>
      </c>
      <c r="G11" s="24">
        <v>3.4000000000000002E-2</v>
      </c>
      <c r="H11" s="24">
        <v>9.6000000000000002E-2</v>
      </c>
      <c r="I11" s="24">
        <v>4.9000000000000002E-2</v>
      </c>
      <c r="J11" s="24">
        <v>4</v>
      </c>
      <c r="K11" s="24"/>
      <c r="L11" s="24">
        <v>-6.8000000000000005E-2</v>
      </c>
      <c r="M11" s="24">
        <v>0.02</v>
      </c>
      <c r="N11" s="24">
        <v>0.56599999999999995</v>
      </c>
      <c r="O11" s="24">
        <v>0.17599999999999999</v>
      </c>
      <c r="P11" s="24">
        <v>1.9E-2</v>
      </c>
      <c r="Q11" s="24">
        <v>0.04</v>
      </c>
      <c r="R11" s="24">
        <v>4</v>
      </c>
      <c r="S11" s="24"/>
      <c r="T11" s="24"/>
      <c r="U11" s="24">
        <v>-1.05</v>
      </c>
      <c r="V11" s="24">
        <v>0.05</v>
      </c>
      <c r="W11" s="24">
        <v>3</v>
      </c>
      <c r="Y11" s="31">
        <v>0.71256512499999991</v>
      </c>
      <c r="Z11" s="31">
        <v>6.0000000000000002E-6</v>
      </c>
      <c r="AB11" s="26">
        <v>0.51232327</v>
      </c>
      <c r="AC11" s="31">
        <v>1.12649722E-5</v>
      </c>
      <c r="AT11" s="78"/>
    </row>
    <row r="12" spans="1:46" x14ac:dyDescent="0.2">
      <c r="A12" s="24">
        <v>47</v>
      </c>
      <c r="B12" s="35" t="s">
        <v>45</v>
      </c>
      <c r="C12" s="24">
        <v>54.28</v>
      </c>
      <c r="D12" s="24">
        <v>5.69</v>
      </c>
      <c r="E12" s="24"/>
      <c r="F12" s="24">
        <v>2.5999999999999999E-2</v>
      </c>
      <c r="G12" s="24">
        <v>3.6999999999999998E-2</v>
      </c>
      <c r="H12" s="24">
        <v>0.05</v>
      </c>
      <c r="I12" s="24">
        <v>6.0999999999999999E-2</v>
      </c>
      <c r="J12" s="24">
        <v>3</v>
      </c>
      <c r="K12" s="24"/>
      <c r="L12" s="24">
        <v>-2.1000000000000001E-2</v>
      </c>
      <c r="M12" s="24">
        <v>7.0000000000000001E-3</v>
      </c>
      <c r="N12" s="24">
        <v>-4.7E-2</v>
      </c>
      <c r="O12" s="24">
        <v>3.1E-2</v>
      </c>
      <c r="P12" s="24">
        <v>-3.7999999999999999E-2</v>
      </c>
      <c r="Q12" s="24">
        <v>5.7000000000000002E-2</v>
      </c>
      <c r="R12" s="24">
        <v>3</v>
      </c>
      <c r="S12" s="24"/>
      <c r="T12" s="24"/>
      <c r="U12" s="24">
        <v>-0.9</v>
      </c>
      <c r="V12" s="24">
        <v>7.0000000000000007E-2</v>
      </c>
      <c r="W12" s="24">
        <v>3</v>
      </c>
      <c r="Y12" s="31">
        <v>0.71273112499999991</v>
      </c>
      <c r="Z12" s="31">
        <v>1.0000000000000001E-5</v>
      </c>
      <c r="AB12" s="26">
        <v>0.51232796000000003</v>
      </c>
      <c r="AC12" s="31">
        <v>1.14901484E-5</v>
      </c>
      <c r="AT12" s="78"/>
    </row>
    <row r="13" spans="1:46" x14ac:dyDescent="0.2">
      <c r="A13" s="24">
        <v>21</v>
      </c>
      <c r="B13" s="35" t="s">
        <v>45</v>
      </c>
      <c r="C13" s="24">
        <v>54.63</v>
      </c>
      <c r="D13" s="24">
        <v>6.29</v>
      </c>
      <c r="E13" s="24"/>
      <c r="F13" s="24">
        <v>5.7000000000000002E-2</v>
      </c>
      <c r="G13" s="24">
        <v>4.7E-2</v>
      </c>
      <c r="H13" s="24">
        <v>0.09</v>
      </c>
      <c r="I13" s="24">
        <v>9.2999999999999999E-2</v>
      </c>
      <c r="J13" s="24">
        <v>4</v>
      </c>
      <c r="K13" s="24"/>
      <c r="L13" s="24">
        <v>-0.11700000000000001</v>
      </c>
      <c r="M13" s="24">
        <v>2.7E-2</v>
      </c>
      <c r="N13" s="24">
        <v>2.0249999999999999</v>
      </c>
      <c r="O13" s="24">
        <v>0.32</v>
      </c>
      <c r="P13" s="24">
        <v>-4.1000000000000002E-2</v>
      </c>
      <c r="Q13" s="24">
        <v>0.112</v>
      </c>
      <c r="R13" s="24">
        <v>3</v>
      </c>
      <c r="S13" s="24"/>
      <c r="T13" s="24"/>
      <c r="U13" s="24">
        <v>-1</v>
      </c>
      <c r="V13" s="24">
        <v>0.06</v>
      </c>
      <c r="W13" s="24">
        <v>3</v>
      </c>
      <c r="Z13" s="31"/>
      <c r="AC13" s="31"/>
      <c r="AD13" s="24"/>
    </row>
    <row r="14" spans="1:46" x14ac:dyDescent="0.2">
      <c r="A14" s="24">
        <v>32</v>
      </c>
      <c r="B14" s="35" t="s">
        <v>45</v>
      </c>
      <c r="C14" s="24">
        <v>53.13</v>
      </c>
      <c r="D14" s="24">
        <v>7.72</v>
      </c>
      <c r="E14" s="24"/>
      <c r="F14" s="24">
        <v>1.4E-2</v>
      </c>
      <c r="G14" s="24">
        <v>4.2000000000000003E-2</v>
      </c>
      <c r="H14" s="24">
        <v>1.7999999999999999E-2</v>
      </c>
      <c r="I14" s="24">
        <v>4.2999999999999997E-2</v>
      </c>
      <c r="J14" s="24">
        <v>5</v>
      </c>
      <c r="K14" s="24"/>
      <c r="L14" s="24">
        <v>1.7999999999999999E-2</v>
      </c>
      <c r="M14" s="24">
        <v>2.8000000000000001E-2</v>
      </c>
      <c r="N14" s="24">
        <v>-1E-3</v>
      </c>
      <c r="O14" s="24">
        <v>4.2000000000000003E-2</v>
      </c>
      <c r="P14" s="24">
        <v>3.5999999999999997E-2</v>
      </c>
      <c r="Q14" s="24">
        <v>1.0999999999999999E-2</v>
      </c>
      <c r="R14" s="24">
        <v>3</v>
      </c>
      <c r="S14" s="24"/>
      <c r="T14" s="24"/>
      <c r="U14" s="24">
        <v>-1.04</v>
      </c>
      <c r="V14" s="24">
        <v>7.0000000000000007E-2</v>
      </c>
      <c r="W14" s="24">
        <v>3</v>
      </c>
      <c r="Z14" s="31"/>
      <c r="AC14" s="31"/>
      <c r="AD14" s="24"/>
    </row>
    <row r="15" spans="1:46" x14ac:dyDescent="0.2">
      <c r="A15" s="24">
        <v>61</v>
      </c>
      <c r="B15" s="35" t="s">
        <v>46</v>
      </c>
      <c r="C15" s="24">
        <v>56</v>
      </c>
      <c r="D15" s="24">
        <v>2.54</v>
      </c>
      <c r="E15" s="24"/>
      <c r="F15" s="24">
        <v>0.09</v>
      </c>
      <c r="G15" s="24">
        <v>5.5E-2</v>
      </c>
      <c r="H15" s="24">
        <v>0.14099999999999999</v>
      </c>
      <c r="I15" s="24">
        <v>0.08</v>
      </c>
      <c r="J15" s="24">
        <v>4</v>
      </c>
      <c r="K15" s="24"/>
      <c r="L15" s="24">
        <v>-3.6999999999999998E-2</v>
      </c>
      <c r="M15" s="24">
        <v>1.4E-2</v>
      </c>
      <c r="N15" s="24">
        <v>-0.13700000000000001</v>
      </c>
      <c r="O15" s="24">
        <v>2.8000000000000001E-2</v>
      </c>
      <c r="P15" s="24">
        <v>-8.7999999999999995E-2</v>
      </c>
      <c r="Q15" s="24">
        <v>6.8000000000000005E-2</v>
      </c>
      <c r="R15" s="24">
        <v>3</v>
      </c>
      <c r="S15" s="24"/>
      <c r="T15" s="24"/>
      <c r="U15" s="24">
        <v>-0.98</v>
      </c>
      <c r="V15" s="24">
        <v>0.08</v>
      </c>
      <c r="W15" s="24">
        <v>3</v>
      </c>
      <c r="Z15" s="31"/>
      <c r="AC15" s="31"/>
      <c r="AD15" s="24"/>
      <c r="AE15" s="31"/>
    </row>
    <row r="16" spans="1:46" x14ac:dyDescent="0.2">
      <c r="A16" s="24"/>
      <c r="B16" s="35" t="s">
        <v>47</v>
      </c>
      <c r="C16" s="24"/>
      <c r="D16" s="24"/>
      <c r="E16" s="24"/>
      <c r="F16" s="24">
        <v>0.112</v>
      </c>
      <c r="G16" s="24">
        <v>5.2999999999999999E-2</v>
      </c>
      <c r="H16" s="24">
        <v>0.152</v>
      </c>
      <c r="I16" s="24">
        <v>0.10199999999999999</v>
      </c>
      <c r="J16" s="24">
        <v>3</v>
      </c>
      <c r="K16" s="24"/>
      <c r="L16" s="24">
        <v>-2.4E-2</v>
      </c>
      <c r="M16" s="24">
        <v>2.5000000000000001E-2</v>
      </c>
      <c r="N16" s="24">
        <v>-6.2E-2</v>
      </c>
      <c r="O16" s="24">
        <v>4.2000000000000003E-2</v>
      </c>
      <c r="P16" s="24">
        <v>-7.2999999999999995E-2</v>
      </c>
      <c r="Q16" s="24">
        <v>2.5999999999999999E-2</v>
      </c>
      <c r="R16" s="24">
        <v>3</v>
      </c>
      <c r="S16" s="24" t="s">
        <v>48</v>
      </c>
      <c r="T16" s="24"/>
      <c r="U16" s="24"/>
      <c r="V16" s="24"/>
      <c r="W16" s="24"/>
      <c r="Z16" s="31"/>
      <c r="AC16" s="31"/>
      <c r="AD16" s="24"/>
    </row>
    <row r="17" spans="1:30" x14ac:dyDescent="0.2">
      <c r="A17" s="24">
        <v>63</v>
      </c>
      <c r="B17" s="35" t="s">
        <v>49</v>
      </c>
      <c r="C17" s="24">
        <v>59.65</v>
      </c>
      <c r="D17" s="24">
        <v>1.83</v>
      </c>
      <c r="E17" s="24"/>
      <c r="F17" s="24">
        <v>8.2000000000000003E-2</v>
      </c>
      <c r="G17" s="24">
        <v>4.5999999999999999E-2</v>
      </c>
      <c r="H17" s="24">
        <v>0.11899999999999999</v>
      </c>
      <c r="I17" s="24">
        <v>7.4999999999999997E-2</v>
      </c>
      <c r="J17" s="24">
        <v>4</v>
      </c>
      <c r="K17" s="24"/>
      <c r="L17" s="24">
        <v>4.0000000000000001E-3</v>
      </c>
      <c r="M17" s="24">
        <v>4.8000000000000001E-2</v>
      </c>
      <c r="N17" s="24">
        <v>4.4779999999999998</v>
      </c>
      <c r="O17" s="24">
        <v>0.17899999999999999</v>
      </c>
      <c r="P17" s="24">
        <v>3.15</v>
      </c>
      <c r="Q17" s="24">
        <v>0.2</v>
      </c>
      <c r="R17" s="24">
        <v>3</v>
      </c>
      <c r="S17" s="24"/>
      <c r="T17" s="24"/>
      <c r="U17" s="24">
        <v>-0.88</v>
      </c>
      <c r="V17" s="24">
        <v>0.1</v>
      </c>
      <c r="W17" s="24">
        <v>5</v>
      </c>
      <c r="Y17" s="31">
        <v>0.71586112499999999</v>
      </c>
      <c r="Z17" s="31">
        <v>6.0000000000000002E-6</v>
      </c>
      <c r="AB17" s="26">
        <v>0.51230481000000005</v>
      </c>
      <c r="AC17" s="31">
        <v>1.0547772400000001E-5</v>
      </c>
      <c r="AD17" s="24"/>
    </row>
    <row r="18" spans="1:30" x14ac:dyDescent="0.2">
      <c r="A18" s="24"/>
      <c r="B18" s="35" t="s">
        <v>47</v>
      </c>
      <c r="C18" s="24"/>
      <c r="D18" s="24"/>
      <c r="E18" s="24"/>
      <c r="F18" s="24">
        <v>9.1999999999999998E-2</v>
      </c>
      <c r="G18" s="24">
        <v>1.6E-2</v>
      </c>
      <c r="H18" s="24">
        <v>0.13400000000000001</v>
      </c>
      <c r="I18" s="24">
        <v>3.4000000000000002E-2</v>
      </c>
      <c r="J18" s="24">
        <v>3</v>
      </c>
      <c r="K18" s="24"/>
      <c r="L18" s="24">
        <v>-6.0000000000000001E-3</v>
      </c>
      <c r="M18" s="24">
        <v>2.4E-2</v>
      </c>
      <c r="N18" s="24">
        <v>-4.4999999999999998E-2</v>
      </c>
      <c r="O18" s="24">
        <v>1.9E-2</v>
      </c>
      <c r="P18" s="24">
        <v>-3.4000000000000002E-2</v>
      </c>
      <c r="Q18" s="24">
        <v>0.01</v>
      </c>
      <c r="R18" s="24">
        <v>3</v>
      </c>
      <c r="S18" s="24" t="s">
        <v>48</v>
      </c>
      <c r="T18" s="24"/>
      <c r="U18" s="24"/>
      <c r="V18" s="24"/>
      <c r="W18" s="24"/>
      <c r="Z18" s="31"/>
      <c r="AC18" s="31"/>
      <c r="AD18" s="24"/>
    </row>
    <row r="19" spans="1:30" x14ac:dyDescent="0.2">
      <c r="A19" s="24">
        <v>54</v>
      </c>
      <c r="B19" s="35" t="s">
        <v>50</v>
      </c>
      <c r="C19" s="24">
        <v>61.31</v>
      </c>
      <c r="D19" s="24">
        <v>0.6</v>
      </c>
      <c r="E19" s="24"/>
      <c r="F19" s="24">
        <v>0.13400000000000001</v>
      </c>
      <c r="G19" s="24">
        <v>3.1E-2</v>
      </c>
      <c r="H19" s="24">
        <v>0.189</v>
      </c>
      <c r="I19" s="24">
        <v>0.03</v>
      </c>
      <c r="J19" s="24">
        <v>3</v>
      </c>
      <c r="K19" s="24"/>
      <c r="L19" s="24">
        <v>1.7999999999999999E-2</v>
      </c>
      <c r="M19" s="24">
        <v>6.3E-2</v>
      </c>
      <c r="N19" s="24">
        <v>0.9</v>
      </c>
      <c r="O19" s="24">
        <v>7.6999999999999999E-2</v>
      </c>
      <c r="P19" s="24">
        <v>0.63400000000000001</v>
      </c>
      <c r="Q19" s="24">
        <v>6.5000000000000002E-2</v>
      </c>
      <c r="R19" s="24">
        <v>3</v>
      </c>
      <c r="S19" s="24"/>
      <c r="T19" s="24"/>
      <c r="U19" s="24"/>
      <c r="V19" s="24"/>
      <c r="W19" s="24"/>
      <c r="Y19" s="31">
        <v>0.71654012499999997</v>
      </c>
      <c r="Z19" s="31">
        <v>6.9999999999999999E-6</v>
      </c>
      <c r="AB19" s="26">
        <v>0.51230684999999998</v>
      </c>
      <c r="AC19" s="31">
        <v>1.31430152E-5</v>
      </c>
      <c r="AD19" s="24"/>
    </row>
    <row r="20" spans="1:30" x14ac:dyDescent="0.2">
      <c r="A20" s="24">
        <v>38</v>
      </c>
      <c r="B20" s="35" t="s">
        <v>51</v>
      </c>
      <c r="C20" s="24">
        <v>62.54</v>
      </c>
      <c r="D20" s="24">
        <v>0.62</v>
      </c>
      <c r="E20" s="24"/>
      <c r="F20" s="24">
        <v>8.5999999999999993E-2</v>
      </c>
      <c r="G20" s="24">
        <v>9.9000000000000005E-2</v>
      </c>
      <c r="H20" s="24">
        <v>0.111</v>
      </c>
      <c r="I20" s="24">
        <v>0.124</v>
      </c>
      <c r="J20" s="24">
        <v>4</v>
      </c>
      <c r="K20" s="24"/>
      <c r="L20" s="24">
        <v>-1.7999999999999999E-2</v>
      </c>
      <c r="M20" s="24">
        <v>4.2999999999999997E-2</v>
      </c>
      <c r="N20" s="24">
        <v>-7.6999999999999999E-2</v>
      </c>
      <c r="O20" s="24">
        <v>0.21299999999999999</v>
      </c>
      <c r="P20" s="24">
        <v>-7.0999999999999994E-2</v>
      </c>
      <c r="Q20" s="24">
        <v>0.1</v>
      </c>
      <c r="R20" s="24">
        <v>3</v>
      </c>
      <c r="S20" s="24"/>
      <c r="T20" s="24"/>
      <c r="U20" s="24"/>
      <c r="V20" s="24"/>
      <c r="W20" s="24"/>
      <c r="Y20" s="31">
        <v>0.71762812499999995</v>
      </c>
      <c r="Z20" s="31">
        <v>7.9999999999999996E-6</v>
      </c>
      <c r="AB20" s="26">
        <v>0.51230186</v>
      </c>
      <c r="AC20" s="31">
        <v>1.0715460799999999E-5</v>
      </c>
      <c r="AD20" s="24"/>
    </row>
    <row r="21" spans="1:30" x14ac:dyDescent="0.2">
      <c r="A21" s="24">
        <v>14</v>
      </c>
      <c r="B21" s="35" t="s">
        <v>51</v>
      </c>
      <c r="C21" s="24">
        <v>64.319999999999993</v>
      </c>
      <c r="D21" s="24">
        <v>0.47</v>
      </c>
      <c r="E21" s="24"/>
      <c r="F21" s="24">
        <v>0.106</v>
      </c>
      <c r="G21" s="24">
        <v>3.3000000000000002E-2</v>
      </c>
      <c r="H21" s="24">
        <v>0.158</v>
      </c>
      <c r="I21" s="24">
        <v>7.9000000000000001E-2</v>
      </c>
      <c r="J21" s="24">
        <v>3</v>
      </c>
      <c r="K21" s="24"/>
      <c r="L21" s="24">
        <v>1.2999999999999999E-2</v>
      </c>
      <c r="M21" s="24">
        <v>1.9E-2</v>
      </c>
      <c r="N21" s="24">
        <v>6.55</v>
      </c>
      <c r="O21" s="24">
        <v>0.46100000000000002</v>
      </c>
      <c r="P21" s="24">
        <v>4.6470000000000002</v>
      </c>
      <c r="Q21" s="24">
        <v>0.26500000000000001</v>
      </c>
      <c r="R21" s="24">
        <v>3</v>
      </c>
      <c r="S21" s="24"/>
      <c r="T21" s="24"/>
      <c r="U21" s="24">
        <v>-0.56000000000000005</v>
      </c>
      <c r="V21" s="24">
        <v>0.13</v>
      </c>
      <c r="W21" s="24">
        <v>3</v>
      </c>
      <c r="Y21" s="31">
        <v>0.71693912500000001</v>
      </c>
      <c r="Z21" s="31">
        <v>9.0000000000000002E-6</v>
      </c>
      <c r="AB21" s="26">
        <v>0.51230397999999999</v>
      </c>
      <c r="AC21" s="31">
        <v>1.0865341599999999E-5</v>
      </c>
      <c r="AD21" s="24"/>
    </row>
    <row r="22" spans="1:30" x14ac:dyDescent="0.2">
      <c r="A22" s="24">
        <v>15</v>
      </c>
      <c r="B22" s="35" t="s">
        <v>51</v>
      </c>
      <c r="C22" s="24">
        <v>66.17</v>
      </c>
      <c r="D22" s="24">
        <v>0.38</v>
      </c>
      <c r="E22" s="24"/>
      <c r="F22" s="24">
        <v>0.11</v>
      </c>
      <c r="G22" s="24">
        <v>2.4E-2</v>
      </c>
      <c r="H22" s="24">
        <v>0.14699999999999999</v>
      </c>
      <c r="I22" s="24">
        <v>3.2000000000000001E-2</v>
      </c>
      <c r="J22" s="24">
        <v>3</v>
      </c>
      <c r="K22" s="24"/>
      <c r="L22" s="24">
        <v>-1E-3</v>
      </c>
      <c r="M22" s="24">
        <v>4.2000000000000003E-2</v>
      </c>
      <c r="N22" s="24">
        <v>-3.5999999999999997E-2</v>
      </c>
      <c r="O22" s="24">
        <v>0.152</v>
      </c>
      <c r="P22" s="24">
        <v>-1.2999999999999999E-2</v>
      </c>
      <c r="Q22" s="24">
        <v>7.1999999999999995E-2</v>
      </c>
      <c r="R22" s="24">
        <v>3</v>
      </c>
      <c r="S22" s="24"/>
      <c r="T22" s="24"/>
      <c r="U22" s="24"/>
      <c r="V22" s="24"/>
      <c r="W22" s="24"/>
      <c r="Y22" s="31">
        <v>0.71590212499999994</v>
      </c>
      <c r="Z22" s="31">
        <v>6.9999999999999999E-6</v>
      </c>
      <c r="AB22" s="26">
        <v>0.51230724999999999</v>
      </c>
      <c r="AC22" s="31">
        <v>9.1384886000000008E-6</v>
      </c>
      <c r="AD22" s="24"/>
    </row>
    <row r="23" spans="1:30" x14ac:dyDescent="0.2">
      <c r="A23" s="24">
        <v>74</v>
      </c>
      <c r="B23" s="35" t="s">
        <v>49</v>
      </c>
      <c r="C23" s="24">
        <v>55.56</v>
      </c>
      <c r="D23" s="24">
        <v>5.99</v>
      </c>
      <c r="E23" s="24"/>
      <c r="F23" s="24">
        <v>8.6999999999999994E-2</v>
      </c>
      <c r="G23" s="24">
        <v>4.2000000000000003E-2</v>
      </c>
      <c r="H23" s="24">
        <v>0.13500000000000001</v>
      </c>
      <c r="I23" s="24">
        <v>4.5999999999999999E-2</v>
      </c>
      <c r="J23" s="24">
        <v>3</v>
      </c>
      <c r="K23" s="24"/>
      <c r="L23" s="24">
        <v>1.0999999999999999E-2</v>
      </c>
      <c r="M23" s="24">
        <v>1.7000000000000001E-2</v>
      </c>
      <c r="N23" s="24">
        <v>0.126</v>
      </c>
      <c r="O23" s="24">
        <v>5.2999999999999999E-2</v>
      </c>
      <c r="P23" s="24">
        <v>4.7E-2</v>
      </c>
      <c r="Q23" s="24">
        <v>2.9000000000000001E-2</v>
      </c>
      <c r="R23" s="24">
        <v>3</v>
      </c>
      <c r="S23" s="24"/>
      <c r="T23" s="24"/>
      <c r="U23" s="24">
        <v>-1.08</v>
      </c>
      <c r="V23" s="24">
        <v>0.08</v>
      </c>
      <c r="W23" s="24">
        <v>5</v>
      </c>
      <c r="Z23" s="31"/>
      <c r="AC23" s="31"/>
    </row>
    <row r="24" spans="1:30" x14ac:dyDescent="0.2">
      <c r="A24" s="24"/>
      <c r="B24" s="35" t="s">
        <v>47</v>
      </c>
      <c r="C24" s="24"/>
      <c r="D24" s="24"/>
      <c r="E24" s="24"/>
      <c r="F24" s="24">
        <v>0.13700000000000001</v>
      </c>
      <c r="G24" s="24">
        <v>4.5999999999999999E-2</v>
      </c>
      <c r="H24" s="24">
        <v>0.20499999999999999</v>
      </c>
      <c r="I24" s="24">
        <v>7.5999999999999998E-2</v>
      </c>
      <c r="J24" s="24">
        <v>6</v>
      </c>
      <c r="K24" s="24"/>
      <c r="L24" s="24">
        <v>1.2E-2</v>
      </c>
      <c r="M24" s="24">
        <v>3.5999999999999997E-2</v>
      </c>
      <c r="N24" s="24">
        <v>-2.5000000000000001E-2</v>
      </c>
      <c r="O24" s="24">
        <v>0.09</v>
      </c>
      <c r="P24" s="24">
        <v>-2.3E-2</v>
      </c>
      <c r="Q24" s="24">
        <v>5.8000000000000003E-2</v>
      </c>
      <c r="R24" s="24">
        <v>3</v>
      </c>
      <c r="S24" s="24" t="s">
        <v>48</v>
      </c>
      <c r="T24" s="24"/>
      <c r="U24" s="24"/>
      <c r="V24" s="24"/>
      <c r="W24" s="24"/>
      <c r="Z24" s="31"/>
      <c r="AC24" s="31"/>
    </row>
    <row r="25" spans="1:30" x14ac:dyDescent="0.2">
      <c r="A25" s="24">
        <v>35</v>
      </c>
      <c r="B25" s="35" t="s">
        <v>45</v>
      </c>
      <c r="C25" s="24">
        <v>53.39</v>
      </c>
      <c r="D25" s="24">
        <v>3.61</v>
      </c>
      <c r="E25" s="24"/>
      <c r="F25" s="24">
        <v>5.8999999999999997E-2</v>
      </c>
      <c r="G25" s="24">
        <v>3.4000000000000002E-2</v>
      </c>
      <c r="H25" s="24">
        <v>9.0999999999999998E-2</v>
      </c>
      <c r="I25" s="24">
        <v>4.7E-2</v>
      </c>
      <c r="J25" s="24">
        <v>3</v>
      </c>
      <c r="K25" s="24"/>
      <c r="L25" s="24">
        <v>-4.8000000000000001E-2</v>
      </c>
      <c r="M25" s="24">
        <v>1.9E-2</v>
      </c>
      <c r="N25" s="24">
        <v>2.7E-2</v>
      </c>
      <c r="O25" s="24">
        <v>5.3999999999999999E-2</v>
      </c>
      <c r="P25" s="24">
        <v>-9.6000000000000002E-2</v>
      </c>
      <c r="Q25" s="24">
        <v>5.0999999999999997E-2</v>
      </c>
      <c r="R25" s="24">
        <v>3</v>
      </c>
      <c r="S25" s="24"/>
      <c r="T25" s="24"/>
      <c r="U25" s="24">
        <v>-0.98</v>
      </c>
      <c r="V25" s="24">
        <v>0.03</v>
      </c>
      <c r="W25" s="24">
        <v>3</v>
      </c>
      <c r="Z25" s="31"/>
      <c r="AC25" s="31"/>
    </row>
    <row r="26" spans="1:30" x14ac:dyDescent="0.2">
      <c r="A26" s="24">
        <v>50</v>
      </c>
      <c r="B26" s="35" t="s">
        <v>52</v>
      </c>
      <c r="C26" s="24">
        <v>56.13</v>
      </c>
      <c r="D26" s="24">
        <v>2.08</v>
      </c>
      <c r="E26" s="24"/>
      <c r="F26" s="24">
        <v>0.109</v>
      </c>
      <c r="G26" s="24">
        <v>1.4999999999999999E-2</v>
      </c>
      <c r="H26" s="24">
        <v>0.14599999999999999</v>
      </c>
      <c r="I26" s="24">
        <v>4.2999999999999997E-2</v>
      </c>
      <c r="J26" s="24">
        <v>3</v>
      </c>
      <c r="K26" s="24"/>
      <c r="L26" s="24">
        <v>-2.8000000000000001E-2</v>
      </c>
      <c r="M26" s="24">
        <v>4.1000000000000002E-2</v>
      </c>
      <c r="N26" s="24">
        <v>-3.3000000000000002E-2</v>
      </c>
      <c r="O26" s="24">
        <v>0.253</v>
      </c>
      <c r="P26" s="24">
        <v>-0.1</v>
      </c>
      <c r="Q26" s="24">
        <v>8.3000000000000004E-2</v>
      </c>
      <c r="R26" s="24">
        <v>3</v>
      </c>
      <c r="S26" s="24"/>
      <c r="T26" s="24"/>
      <c r="U26" s="24">
        <v>-0.9</v>
      </c>
      <c r="V26" s="24">
        <v>7.0000000000000007E-2</v>
      </c>
      <c r="W26" s="24">
        <v>3</v>
      </c>
      <c r="Y26" s="31">
        <v>0.71354712499999995</v>
      </c>
      <c r="Z26" s="31">
        <v>6.9999999999999999E-6</v>
      </c>
      <c r="AB26" s="26">
        <v>0.51230372999999996</v>
      </c>
      <c r="AC26" s="31">
        <v>1.2471221600000001E-5</v>
      </c>
    </row>
    <row r="27" spans="1:30" ht="14" customHeight="1" x14ac:dyDescent="0.2">
      <c r="A27" s="24">
        <v>44</v>
      </c>
      <c r="B27" s="35" t="s">
        <v>46</v>
      </c>
      <c r="C27" s="24">
        <v>56.62</v>
      </c>
      <c r="D27" s="24">
        <v>1.61</v>
      </c>
      <c r="E27" s="24"/>
      <c r="F27" s="24">
        <v>0.13600000000000001</v>
      </c>
      <c r="G27" s="24">
        <v>4.5999999999999999E-2</v>
      </c>
      <c r="H27" s="24">
        <v>0.217</v>
      </c>
      <c r="I27" s="24">
        <v>0.10299999999999999</v>
      </c>
      <c r="J27" s="24">
        <v>3</v>
      </c>
      <c r="K27" s="24"/>
      <c r="L27" s="24">
        <v>-2.1000000000000001E-2</v>
      </c>
      <c r="M27" s="24">
        <v>1.7000000000000001E-2</v>
      </c>
      <c r="N27" s="24">
        <v>0.22900000000000001</v>
      </c>
      <c r="O27" s="24">
        <v>0.08</v>
      </c>
      <c r="P27" s="24">
        <v>0.20499999999999999</v>
      </c>
      <c r="Q27" s="24">
        <v>4.2000000000000003E-2</v>
      </c>
      <c r="R27" s="24">
        <v>3</v>
      </c>
      <c r="S27" s="24"/>
      <c r="T27" s="24"/>
      <c r="U27" s="24">
        <v>-0.81</v>
      </c>
      <c r="V27" s="24">
        <v>0.1</v>
      </c>
      <c r="W27" s="24">
        <v>3</v>
      </c>
      <c r="Y27" s="31">
        <v>0.71357612500000001</v>
      </c>
      <c r="Z27" s="31">
        <v>6.0000000000000002E-6</v>
      </c>
      <c r="AB27" s="26">
        <v>0.51230613999999997</v>
      </c>
      <c r="AC27" s="31">
        <v>1.19016186E-5</v>
      </c>
    </row>
    <row r="28" spans="1:30" ht="14" customHeight="1" x14ac:dyDescent="0.2">
      <c r="A28" s="24"/>
      <c r="B28" s="35" t="s">
        <v>47</v>
      </c>
      <c r="C28" s="24"/>
      <c r="D28" s="24"/>
      <c r="E28" s="24"/>
      <c r="F28" s="24">
        <v>0.152</v>
      </c>
      <c r="G28" s="24">
        <v>3.1E-2</v>
      </c>
      <c r="H28" s="24">
        <v>0.222</v>
      </c>
      <c r="I28" s="24">
        <v>7.6999999999999999E-2</v>
      </c>
      <c r="J28" s="24">
        <v>3</v>
      </c>
      <c r="K28" s="24"/>
      <c r="L28" s="24">
        <v>-1.9E-2</v>
      </c>
      <c r="M28" s="24">
        <v>2.9000000000000001E-2</v>
      </c>
      <c r="N28" s="24">
        <v>-4.4999999999999998E-2</v>
      </c>
      <c r="O28" s="24">
        <v>2.5000000000000001E-2</v>
      </c>
      <c r="P28" s="24">
        <v>-5.5E-2</v>
      </c>
      <c r="Q28" s="24">
        <v>5.0999999999999997E-2</v>
      </c>
      <c r="R28" s="24">
        <v>3</v>
      </c>
      <c r="S28" s="24" t="s">
        <v>48</v>
      </c>
      <c r="T28" s="24"/>
      <c r="U28" s="24"/>
      <c r="V28" s="24"/>
      <c r="W28" s="24"/>
    </row>
    <row r="29" spans="1:30" x14ac:dyDescent="0.2">
      <c r="A29" s="24">
        <v>52</v>
      </c>
      <c r="B29" s="35" t="s">
        <v>52</v>
      </c>
      <c r="C29" s="24">
        <v>54.65</v>
      </c>
      <c r="D29" s="24">
        <v>3.5</v>
      </c>
      <c r="E29" s="24"/>
      <c r="F29" s="24">
        <v>0.09</v>
      </c>
      <c r="G29" s="24">
        <v>3.5000000000000003E-2</v>
      </c>
      <c r="H29" s="24">
        <v>0.127</v>
      </c>
      <c r="I29" s="24">
        <v>4.4999999999999998E-2</v>
      </c>
      <c r="J29" s="24">
        <v>4</v>
      </c>
      <c r="K29" s="24"/>
      <c r="L29" s="24">
        <v>1E-3</v>
      </c>
      <c r="M29" s="24">
        <v>8.9999999999999993E-3</v>
      </c>
      <c r="N29" s="24">
        <v>-7.1999999999999995E-2</v>
      </c>
      <c r="O29" s="24">
        <v>2.3E-2</v>
      </c>
      <c r="P29" s="24">
        <v>-3.1E-2</v>
      </c>
      <c r="Q29" s="24">
        <v>2.3E-2</v>
      </c>
      <c r="R29" s="24">
        <v>3</v>
      </c>
      <c r="S29" s="24"/>
      <c r="T29" s="24"/>
      <c r="U29" s="24">
        <v>-0.86</v>
      </c>
      <c r="V29" s="24">
        <v>0.04</v>
      </c>
      <c r="W29" s="24">
        <v>3</v>
      </c>
    </row>
    <row r="32" spans="1:30" x14ac:dyDescent="0.2">
      <c r="A32" s="3" t="s">
        <v>27</v>
      </c>
    </row>
    <row r="35" spans="1:20" ht="20" x14ac:dyDescent="0.25">
      <c r="A35" s="5" t="s">
        <v>1</v>
      </c>
      <c r="B35" s="5" t="s">
        <v>28</v>
      </c>
      <c r="D35" s="5" t="s">
        <v>468</v>
      </c>
      <c r="E35" s="5" t="s">
        <v>43</v>
      </c>
      <c r="F35" s="5" t="s">
        <v>469</v>
      </c>
      <c r="G35" s="5" t="s">
        <v>43</v>
      </c>
      <c r="H35" s="5" t="s">
        <v>5</v>
      </c>
      <c r="J35" s="5" t="s">
        <v>470</v>
      </c>
      <c r="K35" s="5" t="s">
        <v>43</v>
      </c>
      <c r="L35" s="5" t="s">
        <v>471</v>
      </c>
      <c r="M35" s="5" t="s">
        <v>43</v>
      </c>
      <c r="N35" s="5" t="s">
        <v>472</v>
      </c>
      <c r="O35" s="5" t="s">
        <v>43</v>
      </c>
      <c r="P35" s="5" t="s">
        <v>5</v>
      </c>
      <c r="R35" s="5" t="s">
        <v>473</v>
      </c>
      <c r="S35" s="5" t="s">
        <v>43</v>
      </c>
      <c r="T35" s="5" t="s">
        <v>5</v>
      </c>
    </row>
    <row r="36" spans="1:20" x14ac:dyDescent="0.2">
      <c r="A36" s="24">
        <v>74</v>
      </c>
      <c r="B36" s="24" t="s">
        <v>53</v>
      </c>
      <c r="D36" s="24">
        <v>-1.9E-2</v>
      </c>
      <c r="E36" s="24">
        <v>3.5999999999999997E-2</v>
      </c>
      <c r="F36" s="24">
        <v>-2.1000000000000001E-2</v>
      </c>
      <c r="G36" s="24">
        <v>5.6000000000000001E-2</v>
      </c>
      <c r="H36" s="24">
        <v>4</v>
      </c>
      <c r="J36" s="24">
        <v>-0.16895186211551838</v>
      </c>
      <c r="K36" s="24">
        <v>3.8741356624338051E-2</v>
      </c>
      <c r="L36" s="24">
        <v>-0.27734599919456332</v>
      </c>
      <c r="M36" s="24">
        <v>8.6689618728507858E-3</v>
      </c>
      <c r="N36" s="24">
        <v>-0.33970784342129967</v>
      </c>
      <c r="O36" s="24">
        <v>1.0921096681850656E-2</v>
      </c>
      <c r="P36" s="24">
        <v>3</v>
      </c>
      <c r="R36" s="24">
        <v>-1.06</v>
      </c>
      <c r="S36" s="24">
        <v>7.0000000000000007E-2</v>
      </c>
      <c r="T36" s="24">
        <v>3</v>
      </c>
    </row>
    <row r="37" spans="1:20" x14ac:dyDescent="0.2">
      <c r="A37" s="24">
        <v>50</v>
      </c>
      <c r="B37" s="24" t="s">
        <v>53</v>
      </c>
      <c r="D37" s="24">
        <v>-8.0000000000000002E-3</v>
      </c>
      <c r="E37" s="24">
        <v>3.4000000000000002E-2</v>
      </c>
      <c r="F37" s="24">
        <v>-1.7000000000000001E-2</v>
      </c>
      <c r="G37" s="24">
        <v>4.1000000000000002E-2</v>
      </c>
      <c r="H37" s="24">
        <v>3</v>
      </c>
      <c r="J37" s="24">
        <v>-0.20495115361511088</v>
      </c>
      <c r="K37" s="24">
        <v>1.0154721178364155E-2</v>
      </c>
      <c r="L37" s="24">
        <v>-0.32155292144112985</v>
      </c>
      <c r="M37" s="24">
        <v>2.7400254014452074E-2</v>
      </c>
      <c r="N37" s="24">
        <v>-0.41534591341766774</v>
      </c>
      <c r="O37" s="24">
        <v>5.0010155564598896E-2</v>
      </c>
      <c r="P37" s="24">
        <v>3</v>
      </c>
      <c r="R37" s="24">
        <v>-0.88</v>
      </c>
      <c r="S37" s="24" t="s">
        <v>54</v>
      </c>
      <c r="T37" s="24">
        <v>2</v>
      </c>
    </row>
    <row r="38" spans="1:20" x14ac:dyDescent="0.2">
      <c r="A38" s="24">
        <v>47</v>
      </c>
      <c r="B38" s="24" t="s">
        <v>53</v>
      </c>
      <c r="D38" s="24">
        <v>-6.9000000000000006E-2</v>
      </c>
      <c r="E38" s="24">
        <v>4.3999999999999997E-2</v>
      </c>
      <c r="F38" s="24">
        <v>-0.107</v>
      </c>
      <c r="G38" s="24">
        <v>3.4000000000000002E-2</v>
      </c>
      <c r="H38" s="24">
        <v>3</v>
      </c>
      <c r="J38" s="24">
        <v>-0.18701082424103324</v>
      </c>
      <c r="K38" s="24">
        <v>1.32238225167912E-2</v>
      </c>
      <c r="L38" s="24">
        <v>-0.30283218180512012</v>
      </c>
      <c r="M38" s="24">
        <v>6.5026174318903576E-2</v>
      </c>
      <c r="N38" s="24">
        <v>-0.38133131593879693</v>
      </c>
      <c r="O38" s="24">
        <v>4.2712675804603001E-2</v>
      </c>
      <c r="P38" s="24">
        <v>3</v>
      </c>
      <c r="R38" s="24">
        <v>-0.86</v>
      </c>
      <c r="S38" s="24">
        <v>0.03</v>
      </c>
      <c r="T38" s="24">
        <v>3</v>
      </c>
    </row>
    <row r="39" spans="1:20" x14ac:dyDescent="0.2">
      <c r="A39" s="24">
        <v>32</v>
      </c>
      <c r="B39" s="24" t="s">
        <v>53</v>
      </c>
      <c r="D39" s="24">
        <v>-0.111</v>
      </c>
      <c r="E39" s="24">
        <v>4.4999999999999998E-2</v>
      </c>
      <c r="F39" s="24">
        <v>-0.17</v>
      </c>
      <c r="G39" s="24">
        <v>7.5999999999999998E-2</v>
      </c>
      <c r="H39" s="24">
        <v>4</v>
      </c>
      <c r="J39" s="24">
        <v>-0.29882547570236895</v>
      </c>
      <c r="K39" s="24">
        <v>1.770676487570419E-2</v>
      </c>
      <c r="L39" s="24">
        <v>-0.45370490214091674</v>
      </c>
      <c r="M39" s="24">
        <v>6.8948479312464353E-2</v>
      </c>
      <c r="N39" s="24">
        <v>-0.59310792012120161</v>
      </c>
      <c r="O39" s="24">
        <v>5.6956347920818239E-2</v>
      </c>
      <c r="P39" s="24">
        <v>3</v>
      </c>
      <c r="R39" s="24">
        <v>-0.98</v>
      </c>
      <c r="S39" s="24">
        <v>0.01</v>
      </c>
      <c r="T39" s="24">
        <v>3</v>
      </c>
    </row>
    <row r="40" spans="1:20" ht="16" customHeight="1" x14ac:dyDescent="0.2"/>
    <row r="41" spans="1:20" ht="16" customHeight="1" x14ac:dyDescent="0.2"/>
    <row r="42" spans="1:20" ht="20" x14ac:dyDescent="0.25">
      <c r="A42" s="5" t="s">
        <v>1</v>
      </c>
      <c r="B42" s="5" t="s">
        <v>28</v>
      </c>
      <c r="D42" s="5" t="s">
        <v>468</v>
      </c>
      <c r="E42" s="5" t="s">
        <v>43</v>
      </c>
      <c r="F42" s="5" t="s">
        <v>469</v>
      </c>
      <c r="G42" s="5" t="s">
        <v>43</v>
      </c>
      <c r="H42" s="5" t="s">
        <v>5</v>
      </c>
      <c r="J42" s="5" t="s">
        <v>470</v>
      </c>
      <c r="K42" s="5" t="s">
        <v>43</v>
      </c>
      <c r="L42" s="5" t="s">
        <v>471</v>
      </c>
      <c r="M42" s="5" t="s">
        <v>43</v>
      </c>
      <c r="N42" s="5" t="s">
        <v>472</v>
      </c>
      <c r="O42" s="5" t="s">
        <v>43</v>
      </c>
      <c r="P42" s="5" t="s">
        <v>5</v>
      </c>
      <c r="R42" s="5" t="s">
        <v>473</v>
      </c>
      <c r="S42" s="5" t="s">
        <v>43</v>
      </c>
      <c r="T42" s="5" t="s">
        <v>5</v>
      </c>
    </row>
    <row r="43" spans="1:20" ht="16" customHeight="1" x14ac:dyDescent="0.2">
      <c r="A43" s="24">
        <v>14</v>
      </c>
      <c r="B43" s="24" t="s">
        <v>33</v>
      </c>
      <c r="D43" s="24">
        <v>0.19900000000000001</v>
      </c>
      <c r="E43" s="24">
        <v>7.3999999999999996E-2</v>
      </c>
      <c r="F43" s="24">
        <v>0.30199999999999999</v>
      </c>
      <c r="G43" s="24">
        <v>0.123</v>
      </c>
      <c r="H43" s="24">
        <v>5</v>
      </c>
      <c r="J43" s="24">
        <v>0.17399999999999999</v>
      </c>
      <c r="K43" s="24">
        <v>0.03</v>
      </c>
      <c r="L43" s="24">
        <v>0.28100000000000003</v>
      </c>
      <c r="M43" s="24">
        <v>4.8000000000000001E-2</v>
      </c>
      <c r="N43" s="24">
        <v>0.32</v>
      </c>
      <c r="O43" s="24">
        <v>3.2000000000000001E-2</v>
      </c>
      <c r="P43" s="24">
        <v>3</v>
      </c>
      <c r="R43" s="24"/>
      <c r="S43" s="24"/>
      <c r="T43" s="24"/>
    </row>
    <row r="44" spans="1:20" ht="16" customHeight="1" x14ac:dyDescent="0.2">
      <c r="A44" s="24">
        <v>54</v>
      </c>
      <c r="B44" s="24" t="s">
        <v>33</v>
      </c>
      <c r="D44" s="24">
        <v>0.20599999999999999</v>
      </c>
      <c r="E44" s="24" t="s">
        <v>55</v>
      </c>
      <c r="F44" s="24">
        <v>0.29399999999999998</v>
      </c>
      <c r="G44" s="24" t="s">
        <v>56</v>
      </c>
      <c r="H44" s="24">
        <v>2</v>
      </c>
      <c r="J44" s="24">
        <v>0.26400000000000001</v>
      </c>
      <c r="K44" s="24">
        <v>3.9E-2</v>
      </c>
      <c r="L44" s="24">
        <v>0.378</v>
      </c>
      <c r="M44" s="24">
        <v>9.2999999999999999E-2</v>
      </c>
      <c r="N44" s="24">
        <v>0.495</v>
      </c>
      <c r="O44" s="24">
        <v>2.5999999999999999E-2</v>
      </c>
      <c r="P44" s="24">
        <v>3</v>
      </c>
      <c r="R44" s="24">
        <v>-0.82</v>
      </c>
      <c r="S44" s="24">
        <v>0.06</v>
      </c>
      <c r="T44" s="24">
        <v>3</v>
      </c>
    </row>
    <row r="45" spans="1:20" x14ac:dyDescent="0.2">
      <c r="A45" s="24">
        <v>50</v>
      </c>
      <c r="B45" s="24" t="s">
        <v>33</v>
      </c>
      <c r="D45" s="24">
        <v>0.35699999999999998</v>
      </c>
      <c r="E45" s="24">
        <v>4.8000000000000001E-2</v>
      </c>
      <c r="F45" s="24">
        <v>0.54900000000000004</v>
      </c>
      <c r="G45" s="24">
        <v>0.14599999999999999</v>
      </c>
      <c r="H45" s="24">
        <v>5</v>
      </c>
      <c r="J45" s="24">
        <v>5.2999999999999999E-2</v>
      </c>
      <c r="K45" s="24">
        <v>4.5999999999999999E-2</v>
      </c>
      <c r="L45" s="24">
        <v>5.7000000000000002E-2</v>
      </c>
      <c r="M45" s="24">
        <v>0.111</v>
      </c>
      <c r="N45" s="24">
        <v>8.3000000000000004E-2</v>
      </c>
      <c r="O45" s="24">
        <v>9.2999999999999999E-2</v>
      </c>
      <c r="P45" s="24">
        <v>3</v>
      </c>
      <c r="R45" s="24">
        <v>-1.1299999999999999</v>
      </c>
      <c r="S45" s="24">
        <v>0.09</v>
      </c>
      <c r="T45" s="24">
        <v>3</v>
      </c>
    </row>
    <row r="46" spans="1:20" x14ac:dyDescent="0.2">
      <c r="A46" s="24">
        <v>74</v>
      </c>
      <c r="B46" s="24" t="s">
        <v>33</v>
      </c>
      <c r="D46" s="24">
        <v>0.47699999999999998</v>
      </c>
      <c r="E46" s="24">
        <v>0.08</v>
      </c>
      <c r="F46" s="24">
        <v>0.71199999999999997</v>
      </c>
      <c r="G46" s="24">
        <v>9.7000000000000003E-2</v>
      </c>
      <c r="H46" s="24">
        <v>5</v>
      </c>
      <c r="J46" s="24">
        <v>0.313</v>
      </c>
      <c r="K46" s="24">
        <v>2.3E-2</v>
      </c>
      <c r="L46" s="24">
        <v>0.442</v>
      </c>
      <c r="M46" s="24">
        <v>2.5000000000000001E-2</v>
      </c>
      <c r="N46" s="24">
        <v>0.59799999999999998</v>
      </c>
      <c r="O46" s="24">
        <v>3.3000000000000002E-2</v>
      </c>
      <c r="P46" s="24">
        <v>3</v>
      </c>
      <c r="R46" s="24">
        <v>-1.26</v>
      </c>
      <c r="S46" s="57">
        <v>0.1</v>
      </c>
      <c r="T46" s="24">
        <v>3</v>
      </c>
    </row>
    <row r="51" spans="1:62" s="38" customFormat="1" x14ac:dyDescent="0.2">
      <c r="A51" s="2" t="s">
        <v>37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</row>
    <row r="52" spans="1:62" s="38" customFormat="1" x14ac:dyDescent="0.2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</row>
    <row r="53" spans="1:62" s="38" customFormat="1" x14ac:dyDescent="0.2">
      <c r="A53" s="38">
        <v>1</v>
      </c>
      <c r="B53" s="73" t="s">
        <v>211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013A-A3DD-5A4D-B266-AC5E725AF0C3}">
  <dimension ref="A2:BJ67"/>
  <sheetViews>
    <sheetView zoomScale="82" workbookViewId="0">
      <selection activeCell="A4" sqref="A4:XFD4"/>
    </sheetView>
  </sheetViews>
  <sheetFormatPr baseColWidth="10" defaultColWidth="12.5" defaultRowHeight="16" x14ac:dyDescent="0.2"/>
  <cols>
    <col min="1" max="1" width="12.5" style="38"/>
    <col min="2" max="2" width="25.83203125" style="38" customWidth="1"/>
    <col min="3" max="3" width="20.6640625" style="38" customWidth="1"/>
    <col min="4" max="4" width="24.5" style="38" customWidth="1"/>
    <col min="5" max="5" width="12.5" style="38"/>
    <col min="6" max="6" width="20.5" style="38" customWidth="1"/>
    <col min="7" max="7" width="18.6640625" style="38" customWidth="1"/>
    <col min="8" max="8" width="16" style="38" customWidth="1"/>
    <col min="9" max="22" width="12.5" style="38"/>
    <col min="23" max="23" width="13.33203125" style="38" customWidth="1"/>
    <col min="24" max="26" width="12.5" style="38"/>
    <col min="27" max="27" width="15.5" style="38" customWidth="1"/>
    <col min="28" max="16384" width="12.5" style="38"/>
  </cols>
  <sheetData>
    <row r="2" spans="1:8" s="4" customFormat="1" x14ac:dyDescent="0.2">
      <c r="A2" s="3" t="s">
        <v>169</v>
      </c>
    </row>
    <row r="3" spans="1:8" s="4" customFormat="1" x14ac:dyDescent="0.2"/>
    <row r="4" spans="1:8" s="26" customFormat="1" x14ac:dyDescent="0.2">
      <c r="A4" s="26" t="s">
        <v>358</v>
      </c>
    </row>
    <row r="5" spans="1:8" s="26" customFormat="1" x14ac:dyDescent="0.2"/>
    <row r="6" spans="1:8" x14ac:dyDescent="0.2">
      <c r="A6" s="1" t="s">
        <v>60</v>
      </c>
    </row>
    <row r="7" spans="1:8" x14ac:dyDescent="0.2">
      <c r="A7" s="1"/>
      <c r="B7" s="6" t="s">
        <v>61</v>
      </c>
      <c r="C7" s="6" t="s">
        <v>7</v>
      </c>
    </row>
    <row r="9" spans="1:8" x14ac:dyDescent="0.2">
      <c r="A9" s="38" t="s">
        <v>62</v>
      </c>
      <c r="B9" s="25" t="s">
        <v>63</v>
      </c>
      <c r="C9" s="38" t="s">
        <v>64</v>
      </c>
    </row>
    <row r="11" spans="1:8" x14ac:dyDescent="0.2">
      <c r="A11" s="38" t="s">
        <v>65</v>
      </c>
      <c r="B11" s="25">
        <f>1.42*10^-11</f>
        <v>1.4199999999999998E-11</v>
      </c>
      <c r="C11" s="38" t="s">
        <v>66</v>
      </c>
      <c r="G11" s="25" t="s">
        <v>67</v>
      </c>
    </row>
    <row r="12" spans="1:8" x14ac:dyDescent="0.2">
      <c r="A12" s="38" t="s">
        <v>68</v>
      </c>
      <c r="B12" s="25">
        <f>0.00561/0.09861</f>
        <v>5.6890781867964708E-2</v>
      </c>
      <c r="C12" s="38" t="s">
        <v>69</v>
      </c>
      <c r="F12" s="25"/>
      <c r="G12" s="39" t="s">
        <v>70</v>
      </c>
      <c r="H12" s="32" t="s">
        <v>71</v>
      </c>
    </row>
    <row r="13" spans="1:8" x14ac:dyDescent="0.2">
      <c r="A13" s="38" t="s">
        <v>72</v>
      </c>
      <c r="B13" s="25">
        <v>1</v>
      </c>
      <c r="C13" s="38" t="s">
        <v>69</v>
      </c>
      <c r="F13" s="25"/>
      <c r="G13" s="39" t="s">
        <v>73</v>
      </c>
      <c r="H13" s="38" t="s">
        <v>74</v>
      </c>
    </row>
    <row r="14" spans="1:8" x14ac:dyDescent="0.2">
      <c r="A14" s="38" t="s">
        <v>75</v>
      </c>
      <c r="B14" s="25">
        <f>0.82581/0.09861</f>
        <v>8.3745056282324306</v>
      </c>
      <c r="C14" s="38" t="s">
        <v>69</v>
      </c>
      <c r="F14" s="25"/>
      <c r="H14" s="38" t="s">
        <v>76</v>
      </c>
    </row>
    <row r="15" spans="1:8" x14ac:dyDescent="0.2">
      <c r="A15" s="38" t="s">
        <v>77</v>
      </c>
      <c r="B15" s="25">
        <v>83.913426000000001</v>
      </c>
      <c r="C15" s="38" t="s">
        <v>78</v>
      </c>
    </row>
    <row r="16" spans="1:8" x14ac:dyDescent="0.2">
      <c r="A16" s="38" t="s">
        <v>79</v>
      </c>
      <c r="B16" s="25">
        <v>85.909265000000005</v>
      </c>
      <c r="C16" s="38" t="s">
        <v>78</v>
      </c>
    </row>
    <row r="17" spans="1:28" x14ac:dyDescent="0.2">
      <c r="A17" s="38" t="s">
        <v>80</v>
      </c>
      <c r="B17" s="25">
        <v>86.908882000000006</v>
      </c>
      <c r="C17" s="38" t="s">
        <v>78</v>
      </c>
    </row>
    <row r="18" spans="1:28" x14ac:dyDescent="0.2">
      <c r="A18" s="38" t="s">
        <v>81</v>
      </c>
      <c r="B18" s="25">
        <v>87.905617000000007</v>
      </c>
      <c r="C18" s="38" t="s">
        <v>78</v>
      </c>
    </row>
    <row r="19" spans="1:28" x14ac:dyDescent="0.2">
      <c r="B19" s="25"/>
    </row>
    <row r="20" spans="1:28" x14ac:dyDescent="0.2">
      <c r="A20" s="38" t="s">
        <v>82</v>
      </c>
      <c r="B20" s="25">
        <v>9.8610000000000003E-2</v>
      </c>
      <c r="C20" s="38" t="s">
        <v>69</v>
      </c>
    </row>
    <row r="21" spans="1:28" x14ac:dyDescent="0.2">
      <c r="A21" s="38" t="s">
        <v>83</v>
      </c>
      <c r="B21" s="25">
        <v>0.27832000000000001</v>
      </c>
      <c r="C21" s="38" t="s">
        <v>69</v>
      </c>
    </row>
    <row r="22" spans="1:28" x14ac:dyDescent="0.2">
      <c r="A22" s="38" t="s">
        <v>84</v>
      </c>
      <c r="B22" s="25">
        <v>87.620999999999995</v>
      </c>
      <c r="C22" s="38" t="s">
        <v>78</v>
      </c>
    </row>
    <row r="23" spans="1:28" x14ac:dyDescent="0.2">
      <c r="A23" s="38" t="s">
        <v>85</v>
      </c>
      <c r="B23" s="25">
        <v>85.467799999999997</v>
      </c>
      <c r="C23" s="38" t="s">
        <v>78</v>
      </c>
    </row>
    <row r="24" spans="1:28" s="46" customFormat="1" x14ac:dyDescent="0.2"/>
    <row r="25" spans="1:28" x14ac:dyDescent="0.2">
      <c r="A25" s="1" t="s">
        <v>86</v>
      </c>
    </row>
    <row r="26" spans="1:28" x14ac:dyDescent="0.2">
      <c r="A26" s="1"/>
    </row>
    <row r="27" spans="1:28" x14ac:dyDescent="0.2">
      <c r="A27" s="39" t="s">
        <v>283</v>
      </c>
      <c r="B27" s="2">
        <v>0.71023999999999998</v>
      </c>
    </row>
    <row r="29" spans="1:28" x14ac:dyDescent="0.2">
      <c r="K29" s="38" t="s">
        <v>87</v>
      </c>
      <c r="Q29" s="112" t="s">
        <v>88</v>
      </c>
      <c r="R29" s="112"/>
      <c r="T29" s="112" t="s">
        <v>89</v>
      </c>
      <c r="U29" s="112"/>
      <c r="X29" s="2" t="s">
        <v>90</v>
      </c>
    </row>
    <row r="30" spans="1:28" s="4" customFormat="1" x14ac:dyDescent="0.2">
      <c r="B30" s="5" t="s">
        <v>91</v>
      </c>
      <c r="C30" s="5" t="s">
        <v>1</v>
      </c>
      <c r="D30" s="5" t="s">
        <v>92</v>
      </c>
      <c r="E30" s="5" t="s">
        <v>93</v>
      </c>
      <c r="F30" s="16" t="s">
        <v>94</v>
      </c>
      <c r="G30" s="5" t="s">
        <v>95</v>
      </c>
      <c r="H30" s="5" t="s">
        <v>6</v>
      </c>
      <c r="I30" s="5"/>
      <c r="J30" s="5" t="s">
        <v>96</v>
      </c>
      <c r="K30" s="5" t="s">
        <v>97</v>
      </c>
      <c r="L30" s="5" t="s">
        <v>98</v>
      </c>
      <c r="M30" s="5" t="s">
        <v>99</v>
      </c>
      <c r="N30" s="5" t="s">
        <v>100</v>
      </c>
      <c r="O30" s="5" t="s">
        <v>101</v>
      </c>
      <c r="P30" s="5"/>
      <c r="Q30" s="5" t="s">
        <v>102</v>
      </c>
      <c r="R30" s="5" t="s">
        <v>103</v>
      </c>
      <c r="S30" s="5"/>
      <c r="T30" s="16" t="s">
        <v>102</v>
      </c>
      <c r="U30" s="5" t="s">
        <v>103</v>
      </c>
      <c r="V30" s="5"/>
      <c r="W30" s="5"/>
      <c r="X30" s="5" t="s">
        <v>104</v>
      </c>
      <c r="Y30" s="5" t="s">
        <v>102</v>
      </c>
      <c r="Z30" s="5" t="s">
        <v>105</v>
      </c>
      <c r="AA30" s="5" t="s">
        <v>106</v>
      </c>
      <c r="AB30" s="4" t="s">
        <v>107</v>
      </c>
    </row>
    <row r="31" spans="1:28" s="4" customFormat="1" x14ac:dyDescent="0.2">
      <c r="A31" s="26" t="s">
        <v>7</v>
      </c>
      <c r="D31" s="5">
        <v>1</v>
      </c>
      <c r="E31" s="5">
        <v>1</v>
      </c>
      <c r="F31" s="8"/>
      <c r="T31" s="8"/>
      <c r="X31" s="5"/>
      <c r="Y31" s="5"/>
      <c r="Z31" s="5"/>
      <c r="AA31" s="5"/>
    </row>
    <row r="32" spans="1:28" s="26" customFormat="1" x14ac:dyDescent="0.2">
      <c r="B32" s="24" t="s">
        <v>108</v>
      </c>
      <c r="C32" s="24">
        <v>14</v>
      </c>
      <c r="D32" s="24">
        <v>105.56</v>
      </c>
      <c r="E32" s="24">
        <v>109.35</v>
      </c>
      <c r="F32" s="24">
        <v>174000000</v>
      </c>
      <c r="G32" s="33">
        <v>0.71693912500000001</v>
      </c>
      <c r="H32" s="24">
        <v>9.0000000000000002E-6</v>
      </c>
      <c r="I32" s="24"/>
      <c r="J32" s="33">
        <f t="shared" ref="J32:J41" si="0">G32+$B$12+$B$13+$B$14</f>
        <v>10.148335535100395</v>
      </c>
      <c r="K32" s="24">
        <f t="shared" ref="K32:K41" si="1">$B$12/J32</f>
        <v>5.6059224363635409E-3</v>
      </c>
      <c r="L32" s="24">
        <f t="shared" ref="L32:L41" si="2">$B$13/J32</f>
        <v>9.8538326461641498E-2</v>
      </c>
      <c r="M32" s="24">
        <f>G32/J32</f>
        <v>7.0645981552373602E-2</v>
      </c>
      <c r="N32" s="24">
        <f t="shared" ref="N32:N41" si="3">$B$14/J32</f>
        <v>0.82520976954962133</v>
      </c>
      <c r="O32" s="24">
        <f t="shared" ref="O32:O41" si="4">(K32*$B$15)+(L32*$B$16)+($B$17*M32)+(N32*$B$18)</f>
        <v>87.616104579371893</v>
      </c>
      <c r="P32" s="24"/>
      <c r="Q32" s="24">
        <f t="shared" ref="Q32:Q41" si="5">(D32/E32)*(($B$21*O32)/(L32*$B$23))</f>
        <v>2.7951250554927802</v>
      </c>
      <c r="R32" s="33">
        <f t="shared" ref="R32:R41" si="6">G32-(Q32*(EXP($B$11*F32)-1))</f>
        <v>0.710024391068375</v>
      </c>
      <c r="S32" s="24"/>
      <c r="T32" s="36">
        <f t="shared" ref="T32:T41" si="7">(D32/E32)*($B$21/$B$20)*($B$22/$B$23)</f>
        <v>2.7932495111411511</v>
      </c>
      <c r="U32" s="33">
        <f t="shared" ref="U32:U41" si="8">G32-(T32*(EXP($B$11*F32)-1))</f>
        <v>0.71002903089303804</v>
      </c>
      <c r="V32" s="24"/>
      <c r="W32" s="33"/>
      <c r="X32" s="24">
        <f t="shared" ref="X32:X41" si="9">F32-10000000</f>
        <v>164000000</v>
      </c>
      <c r="Y32" s="33">
        <f>Q32</f>
        <v>2.7951250554927802</v>
      </c>
      <c r="Z32" s="24">
        <f t="shared" ref="Z32:Z41" si="10">G32-(Y32*(EXP($B$11*X32)-1))</f>
        <v>0.71042225246964519</v>
      </c>
      <c r="AA32" s="74">
        <f t="shared" ref="AA32:AA41" si="11">Z32-R32</f>
        <v>3.978614012701831E-4</v>
      </c>
      <c r="AB32" s="75">
        <f t="shared" ref="AB32:AB41" si="12">AA32+H32</f>
        <v>4.068614012701831E-4</v>
      </c>
    </row>
    <row r="33" spans="1:28" s="26" customFormat="1" x14ac:dyDescent="0.2">
      <c r="B33" s="24" t="s">
        <v>109</v>
      </c>
      <c r="C33" s="24">
        <v>38</v>
      </c>
      <c r="D33" s="24">
        <v>103.86</v>
      </c>
      <c r="E33" s="24">
        <v>107.22</v>
      </c>
      <c r="F33" s="24">
        <v>174000000</v>
      </c>
      <c r="G33" s="33">
        <v>0.71762812499999995</v>
      </c>
      <c r="H33" s="24">
        <v>7.9999999999999996E-6</v>
      </c>
      <c r="I33" s="24"/>
      <c r="J33" s="33">
        <f t="shared" si="0"/>
        <v>10.149024535100395</v>
      </c>
      <c r="K33" s="24">
        <f t="shared" si="1"/>
        <v>5.6055418598317478E-3</v>
      </c>
      <c r="L33" s="24">
        <f t="shared" si="2"/>
        <v>9.8531636862390137E-2</v>
      </c>
      <c r="M33" s="24">
        <f t="shared" ref="M33:M41" si="13">G33/J33</f>
        <v>7.0709073814737913E-2</v>
      </c>
      <c r="N33" s="24">
        <f t="shared" si="3"/>
        <v>0.82515374746304027</v>
      </c>
      <c r="O33" s="24">
        <f t="shared" si="4"/>
        <v>87.616056567234835</v>
      </c>
      <c r="P33" s="24"/>
      <c r="Q33" s="24">
        <f t="shared" si="5"/>
        <v>2.8049324769692121</v>
      </c>
      <c r="R33" s="33">
        <f t="shared" si="6"/>
        <v>0.71068912893028868</v>
      </c>
      <c r="S33" s="24"/>
      <c r="T33" s="36">
        <f t="shared" si="7"/>
        <v>2.8028615933871173</v>
      </c>
      <c r="U33" s="33">
        <f t="shared" si="8"/>
        <v>0.71069425199587222</v>
      </c>
      <c r="V33" s="24"/>
      <c r="W33" s="33"/>
      <c r="X33" s="24">
        <f t="shared" si="9"/>
        <v>164000000</v>
      </c>
      <c r="Y33" s="33">
        <f t="shared" ref="Y33:Y41" si="14">Q33</f>
        <v>2.8049324769692121</v>
      </c>
      <c r="Z33" s="24">
        <f t="shared" si="10"/>
        <v>0.71108838633151383</v>
      </c>
      <c r="AA33" s="74">
        <f t="shared" si="11"/>
        <v>3.9925740122515041E-4</v>
      </c>
      <c r="AB33" s="75">
        <f t="shared" si="12"/>
        <v>4.0725740122515039E-4</v>
      </c>
    </row>
    <row r="34" spans="1:28" s="26" customFormat="1" x14ac:dyDescent="0.2">
      <c r="B34" s="24" t="s">
        <v>110</v>
      </c>
      <c r="C34" s="24" t="s">
        <v>111</v>
      </c>
      <c r="D34" s="24">
        <v>22.16</v>
      </c>
      <c r="E34" s="24">
        <v>131.63999999999999</v>
      </c>
      <c r="F34" s="24">
        <v>174000000</v>
      </c>
      <c r="G34" s="33">
        <v>0.71178212499999993</v>
      </c>
      <c r="H34" s="24">
        <v>6.9999999999999999E-6</v>
      </c>
      <c r="I34" s="24"/>
      <c r="J34" s="33">
        <f t="shared" si="0"/>
        <v>10.143178535100395</v>
      </c>
      <c r="K34" s="24">
        <f t="shared" si="1"/>
        <v>5.6087726023055368E-3</v>
      </c>
      <c r="L34" s="24">
        <f t="shared" si="2"/>
        <v>9.8588425367798396E-2</v>
      </c>
      <c r="M34" s="24">
        <f t="shared" si="13"/>
        <v>7.017347890869545E-2</v>
      </c>
      <c r="N34" s="24">
        <f t="shared" si="3"/>
        <v>0.82562932312120063</v>
      </c>
      <c r="O34" s="24">
        <f t="shared" si="4"/>
        <v>87.616464145836119</v>
      </c>
      <c r="P34" s="24"/>
      <c r="Q34" s="24">
        <f t="shared" si="5"/>
        <v>0.48717339796298353</v>
      </c>
      <c r="R34" s="33">
        <f t="shared" si="6"/>
        <v>0.71057692868191036</v>
      </c>
      <c r="S34" s="24"/>
      <c r="T34" s="36">
        <f t="shared" si="7"/>
        <v>0.48709202569865362</v>
      </c>
      <c r="U34" s="33">
        <f t="shared" si="8"/>
        <v>0.71057712998508871</v>
      </c>
      <c r="V34" s="24"/>
      <c r="W34" s="33"/>
      <c r="X34" s="24">
        <f t="shared" si="9"/>
        <v>164000000</v>
      </c>
      <c r="Y34" s="33">
        <f t="shared" si="14"/>
        <v>0.48717339796298353</v>
      </c>
      <c r="Z34" s="24">
        <f t="shared" si="10"/>
        <v>0.71064627351869836</v>
      </c>
      <c r="AA34" s="74">
        <f t="shared" si="11"/>
        <v>6.9344836787998965E-5</v>
      </c>
      <c r="AB34" s="75">
        <f t="shared" si="12"/>
        <v>7.6344836787998959E-5</v>
      </c>
    </row>
    <row r="35" spans="1:28" s="26" customFormat="1" x14ac:dyDescent="0.2">
      <c r="B35" s="24" t="s">
        <v>112</v>
      </c>
      <c r="C35" s="24">
        <v>54</v>
      </c>
      <c r="D35" s="24">
        <v>97.31</v>
      </c>
      <c r="E35" s="24">
        <v>115.1</v>
      </c>
      <c r="F35" s="24">
        <v>174000000</v>
      </c>
      <c r="G35" s="33">
        <v>0.71654012499999997</v>
      </c>
      <c r="H35" s="24">
        <v>6.9999999999999999E-6</v>
      </c>
      <c r="I35" s="24"/>
      <c r="J35" s="33">
        <f t="shared" si="0"/>
        <v>10.147936535100396</v>
      </c>
      <c r="K35" s="24">
        <f t="shared" si="1"/>
        <v>5.6061428519174191E-3</v>
      </c>
      <c r="L35" s="24">
        <f t="shared" si="2"/>
        <v>9.8542200824879994E-2</v>
      </c>
      <c r="M35" s="24">
        <f t="shared" si="13"/>
        <v>7.0609440896834602E-2</v>
      </c>
      <c r="N35" s="24">
        <f t="shared" si="3"/>
        <v>0.825242215426368</v>
      </c>
      <c r="O35" s="24">
        <f t="shared" si="4"/>
        <v>87.616132386188411</v>
      </c>
      <c r="P35" s="24"/>
      <c r="Q35" s="24">
        <f t="shared" si="5"/>
        <v>2.447855968639634</v>
      </c>
      <c r="R35" s="33">
        <f t="shared" si="6"/>
        <v>0.71048448441503909</v>
      </c>
      <c r="S35" s="24"/>
      <c r="T35" s="36">
        <f t="shared" si="7"/>
        <v>2.446308848423159</v>
      </c>
      <c r="U35" s="33">
        <f t="shared" si="8"/>
        <v>0.71048831176603222</v>
      </c>
      <c r="V35" s="24"/>
      <c r="W35" s="33"/>
      <c r="X35" s="24">
        <f t="shared" si="9"/>
        <v>164000000</v>
      </c>
      <c r="Y35" s="33">
        <f t="shared" si="14"/>
        <v>2.447855968639634</v>
      </c>
      <c r="Z35" s="24">
        <f t="shared" si="10"/>
        <v>0.71083291512438307</v>
      </c>
      <c r="AA35" s="74">
        <f t="shared" si="11"/>
        <v>3.4843070934398312E-4</v>
      </c>
      <c r="AB35" s="75">
        <f t="shared" si="12"/>
        <v>3.5543070934398313E-4</v>
      </c>
    </row>
    <row r="36" spans="1:28" s="26" customFormat="1" x14ac:dyDescent="0.2">
      <c r="B36" s="24" t="s">
        <v>113</v>
      </c>
      <c r="C36" s="24">
        <v>15</v>
      </c>
      <c r="D36" s="24">
        <v>111.08</v>
      </c>
      <c r="E36" s="24">
        <v>186.76</v>
      </c>
      <c r="F36" s="24">
        <v>174000000</v>
      </c>
      <c r="G36" s="33">
        <v>0.71590212499999994</v>
      </c>
      <c r="H36" s="24">
        <v>6.9999999999999999E-6</v>
      </c>
      <c r="I36" s="24"/>
      <c r="J36" s="33">
        <f t="shared" si="0"/>
        <v>10.147298535100395</v>
      </c>
      <c r="K36" s="24">
        <f t="shared" si="1"/>
        <v>5.6064953318535476E-3</v>
      </c>
      <c r="L36" s="24">
        <f t="shared" si="2"/>
        <v>9.8548396555094175E-2</v>
      </c>
      <c r="M36" s="24">
        <f t="shared" si="13"/>
        <v>7.0551006509134595E-2</v>
      </c>
      <c r="N36" s="24">
        <f t="shared" si="3"/>
        <v>0.8252941016039177</v>
      </c>
      <c r="O36" s="24">
        <f t="shared" si="4"/>
        <v>87.616176853762212</v>
      </c>
      <c r="P36" s="24"/>
      <c r="Q36" s="24">
        <f t="shared" si="5"/>
        <v>1.7219821006434641</v>
      </c>
      <c r="R36" s="33">
        <f t="shared" si="6"/>
        <v>0.7116421910705425</v>
      </c>
      <c r="S36" s="24"/>
      <c r="T36" s="36">
        <f t="shared" si="7"/>
        <v>1.7210010808314558</v>
      </c>
      <c r="U36" s="33">
        <f t="shared" si="8"/>
        <v>0.71164461797125256</v>
      </c>
      <c r="V36" s="24"/>
      <c r="W36" s="33"/>
      <c r="X36" s="24">
        <f t="shared" si="9"/>
        <v>164000000</v>
      </c>
      <c r="Y36" s="33">
        <f t="shared" si="14"/>
        <v>1.7219821006434641</v>
      </c>
      <c r="Z36" s="24">
        <f t="shared" si="10"/>
        <v>0.71188730003630341</v>
      </c>
      <c r="AA36" s="74">
        <f t="shared" si="11"/>
        <v>2.4510896576090957E-4</v>
      </c>
      <c r="AB36" s="75">
        <f t="shared" si="12"/>
        <v>2.5210896576090958E-4</v>
      </c>
    </row>
    <row r="37" spans="1:28" s="26" customFormat="1" x14ac:dyDescent="0.2">
      <c r="B37" s="24" t="s">
        <v>114</v>
      </c>
      <c r="C37" s="24">
        <v>65</v>
      </c>
      <c r="D37" s="24">
        <v>34.880000000000003</v>
      </c>
      <c r="E37" s="24">
        <v>131.34</v>
      </c>
      <c r="F37" s="24">
        <v>174000000</v>
      </c>
      <c r="G37" s="33">
        <v>0.71256512499999991</v>
      </c>
      <c r="H37" s="24">
        <v>6.0000000000000002E-6</v>
      </c>
      <c r="I37" s="24"/>
      <c r="J37" s="33">
        <f t="shared" si="0"/>
        <v>10.143961535100395</v>
      </c>
      <c r="K37" s="24">
        <f t="shared" si="1"/>
        <v>5.6083396679995059E-3</v>
      </c>
      <c r="L37" s="24">
        <f t="shared" si="2"/>
        <v>9.8580815447670458E-2</v>
      </c>
      <c r="M37" s="24">
        <f t="shared" si="13"/>
        <v>7.0245251082071219E-2</v>
      </c>
      <c r="N37" s="24">
        <f t="shared" si="3"/>
        <v>0.8255655938022588</v>
      </c>
      <c r="O37" s="24">
        <f t="shared" si="4"/>
        <v>87.616409528434602</v>
      </c>
      <c r="P37" s="24"/>
      <c r="Q37" s="24">
        <f t="shared" si="5"/>
        <v>0.76862481369412872</v>
      </c>
      <c r="R37" s="33">
        <f t="shared" si="6"/>
        <v>0.71066365870621262</v>
      </c>
      <c r="S37" s="24"/>
      <c r="T37" s="36">
        <f t="shared" si="7"/>
        <v>0.76843759049748384</v>
      </c>
      <c r="U37" s="33">
        <f t="shared" si="8"/>
        <v>0.71066412186924288</v>
      </c>
      <c r="V37" s="24"/>
      <c r="W37" s="33"/>
      <c r="X37" s="24">
        <f t="shared" si="9"/>
        <v>164000000</v>
      </c>
      <c r="Y37" s="33">
        <f t="shared" si="14"/>
        <v>0.76862481369412872</v>
      </c>
      <c r="Z37" s="24">
        <f t="shared" si="10"/>
        <v>0.71077306566989273</v>
      </c>
      <c r="AA37" s="74">
        <f t="shared" si="11"/>
        <v>1.0940696368011427E-4</v>
      </c>
      <c r="AB37" s="75">
        <f t="shared" si="12"/>
        <v>1.1540696368011426E-4</v>
      </c>
    </row>
    <row r="38" spans="1:28" s="26" customFormat="1" x14ac:dyDescent="0.2">
      <c r="B38" s="24" t="s">
        <v>115</v>
      </c>
      <c r="C38" s="24">
        <v>50</v>
      </c>
      <c r="D38" s="24">
        <v>55.55</v>
      </c>
      <c r="E38" s="24">
        <v>150.88</v>
      </c>
      <c r="F38" s="24">
        <v>174000000</v>
      </c>
      <c r="G38" s="33">
        <v>0.71354712499999995</v>
      </c>
      <c r="H38" s="24">
        <v>6.9999999999999999E-6</v>
      </c>
      <c r="I38" s="24"/>
      <c r="J38" s="33">
        <f t="shared" si="0"/>
        <v>10.144943535100396</v>
      </c>
      <c r="K38" s="24">
        <f t="shared" si="1"/>
        <v>5.6077967975995948E-3</v>
      </c>
      <c r="L38" s="24">
        <f t="shared" si="2"/>
        <v>9.8571273121443148E-2</v>
      </c>
      <c r="M38" s="24">
        <f t="shared" si="13"/>
        <v>7.0335248543395526E-2</v>
      </c>
      <c r="N38" s="24">
        <f t="shared" si="3"/>
        <v>0.82548568153756174</v>
      </c>
      <c r="O38" s="24">
        <f t="shared" si="4"/>
        <v>87.616341041899361</v>
      </c>
      <c r="P38" s="24"/>
      <c r="Q38" s="24">
        <f t="shared" si="5"/>
        <v>1.0656854230207278</v>
      </c>
      <c r="R38" s="33">
        <f t="shared" si="6"/>
        <v>0.71091077384980061</v>
      </c>
      <c r="S38" s="24"/>
      <c r="T38" s="36">
        <f t="shared" si="7"/>
        <v>1.0653235439058442</v>
      </c>
      <c r="U38" s="33">
        <f t="shared" si="8"/>
        <v>0.71091166908623726</v>
      </c>
      <c r="V38" s="24"/>
      <c r="W38" s="33"/>
      <c r="X38" s="24">
        <f t="shared" si="9"/>
        <v>164000000</v>
      </c>
      <c r="Y38" s="33">
        <f t="shared" si="14"/>
        <v>1.0656854230207278</v>
      </c>
      <c r="Z38" s="24">
        <f t="shared" si="10"/>
        <v>0.71106246477142254</v>
      </c>
      <c r="AA38" s="74">
        <f t="shared" si="11"/>
        <v>1.5169092162192754E-4</v>
      </c>
      <c r="AB38" s="75">
        <f t="shared" si="12"/>
        <v>1.5869092162192755E-4</v>
      </c>
    </row>
    <row r="39" spans="1:28" s="26" customFormat="1" x14ac:dyDescent="0.2">
      <c r="B39" s="24" t="s">
        <v>116</v>
      </c>
      <c r="C39" s="24">
        <v>47</v>
      </c>
      <c r="D39" s="24">
        <v>36.26</v>
      </c>
      <c r="E39" s="24">
        <v>131.38999999999999</v>
      </c>
      <c r="F39" s="24">
        <v>174000000</v>
      </c>
      <c r="G39" s="33">
        <v>0.71273112499999991</v>
      </c>
      <c r="H39" s="33">
        <v>1.0000000000000001E-5</v>
      </c>
      <c r="I39" s="24"/>
      <c r="J39" s="33">
        <f t="shared" si="0"/>
        <v>10.144127535100395</v>
      </c>
      <c r="K39" s="24">
        <f t="shared" si="1"/>
        <v>5.6082478923015306E-3</v>
      </c>
      <c r="L39" s="24">
        <f t="shared" si="2"/>
        <v>9.8579202256658449E-2</v>
      </c>
      <c r="M39" s="24">
        <f t="shared" si="13"/>
        <v>7.0260465725990706E-2</v>
      </c>
      <c r="N39" s="24">
        <f t="shared" si="3"/>
        <v>0.82555208412504932</v>
      </c>
      <c r="O39" s="24">
        <f t="shared" si="4"/>
        <v>87.616397950349722</v>
      </c>
      <c r="P39" s="24"/>
      <c r="Q39" s="24">
        <f t="shared" si="5"/>
        <v>0.79874375038452416</v>
      </c>
      <c r="R39" s="33">
        <f t="shared" si="6"/>
        <v>0.71075514882583779</v>
      </c>
      <c r="S39" s="24"/>
      <c r="T39" s="36">
        <f t="shared" si="7"/>
        <v>0.79853622870187202</v>
      </c>
      <c r="U39" s="33">
        <f t="shared" si="8"/>
        <v>0.71075566220437802</v>
      </c>
      <c r="V39" s="24"/>
      <c r="W39" s="33"/>
      <c r="X39" s="24">
        <f t="shared" si="9"/>
        <v>164000000</v>
      </c>
      <c r="Y39" s="33">
        <f t="shared" si="14"/>
        <v>0.79874375038452416</v>
      </c>
      <c r="Z39" s="24">
        <f t="shared" si="10"/>
        <v>0.7108688429545349</v>
      </c>
      <c r="AA39" s="74">
        <f t="shared" si="11"/>
        <v>1.1369412869710604E-4</v>
      </c>
      <c r="AB39" s="75">
        <f t="shared" si="12"/>
        <v>1.2369412869710604E-4</v>
      </c>
    </row>
    <row r="40" spans="1:28" s="26" customFormat="1" x14ac:dyDescent="0.2">
      <c r="B40" s="24" t="s">
        <v>117</v>
      </c>
      <c r="C40" s="24">
        <v>63</v>
      </c>
      <c r="D40" s="24">
        <v>78.44</v>
      </c>
      <c r="E40" s="24">
        <v>121.52</v>
      </c>
      <c r="F40" s="24">
        <v>174000000</v>
      </c>
      <c r="G40" s="33">
        <v>0.71586112499999999</v>
      </c>
      <c r="H40" s="24">
        <v>6.0000000000000002E-6</v>
      </c>
      <c r="I40" s="24"/>
      <c r="J40" s="33">
        <f t="shared" si="0"/>
        <v>10.147257535100396</v>
      </c>
      <c r="K40" s="24">
        <f t="shared" si="1"/>
        <v>5.6065179849012119E-3</v>
      </c>
      <c r="L40" s="24">
        <f t="shared" si="2"/>
        <v>9.8548794739948042E-2</v>
      </c>
      <c r="M40" s="24">
        <f t="shared" si="13"/>
        <v>7.0547251069933287E-2</v>
      </c>
      <c r="N40" s="24">
        <f t="shared" si="3"/>
        <v>0.82529743620521745</v>
      </c>
      <c r="O40" s="24">
        <f t="shared" si="4"/>
        <v>87.616179711587478</v>
      </c>
      <c r="P40" s="24"/>
      <c r="Q40" s="24">
        <f t="shared" si="5"/>
        <v>1.8688081117563951</v>
      </c>
      <c r="R40" s="33">
        <f t="shared" si="6"/>
        <v>0.71123796481735846</v>
      </c>
      <c r="S40" s="24"/>
      <c r="T40" s="36">
        <f t="shared" si="7"/>
        <v>1.867750930299326</v>
      </c>
      <c r="U40" s="33">
        <f t="shared" si="8"/>
        <v>0.7112405801309305</v>
      </c>
      <c r="V40" s="24"/>
      <c r="W40" s="33"/>
      <c r="X40" s="24">
        <f t="shared" si="9"/>
        <v>164000000</v>
      </c>
      <c r="Y40" s="33">
        <f t="shared" si="14"/>
        <v>1.8688081117563951</v>
      </c>
      <c r="Z40" s="24">
        <f t="shared" si="10"/>
        <v>0.71150397317093372</v>
      </c>
      <c r="AA40" s="74">
        <f t="shared" si="11"/>
        <v>2.6600835357526442E-4</v>
      </c>
      <c r="AB40" s="75">
        <f t="shared" si="12"/>
        <v>2.7200835357526441E-4</v>
      </c>
    </row>
    <row r="41" spans="1:28" s="26" customFormat="1" x14ac:dyDescent="0.2">
      <c r="B41" s="24" t="s">
        <v>118</v>
      </c>
      <c r="C41" s="24">
        <v>44</v>
      </c>
      <c r="D41" s="24">
        <v>63.78</v>
      </c>
      <c r="E41" s="24">
        <v>158.55000000000001</v>
      </c>
      <c r="F41" s="24">
        <v>174000000</v>
      </c>
      <c r="G41" s="33">
        <v>0.71357612500000001</v>
      </c>
      <c r="H41" s="24">
        <v>6.0000000000000002E-6</v>
      </c>
      <c r="I41" s="24"/>
      <c r="J41" s="33">
        <f t="shared" si="0"/>
        <v>10.144972535100395</v>
      </c>
      <c r="K41" s="24">
        <f t="shared" si="1"/>
        <v>5.6077807673829954E-3</v>
      </c>
      <c r="L41" s="24">
        <f t="shared" si="2"/>
        <v>9.8570991349667958E-2</v>
      </c>
      <c r="M41" s="24">
        <f t="shared" si="13"/>
        <v>7.0337906044704579E-2</v>
      </c>
      <c r="N41" s="24">
        <f t="shared" si="3"/>
        <v>0.82548332183824447</v>
      </c>
      <c r="O41" s="24">
        <f t="shared" si="4"/>
        <v>87.616339019586121</v>
      </c>
      <c r="P41" s="24"/>
      <c r="Q41" s="24">
        <f t="shared" si="5"/>
        <v>1.1643837542022639</v>
      </c>
      <c r="R41" s="33">
        <f t="shared" si="6"/>
        <v>0.71069560849545466</v>
      </c>
      <c r="S41" s="24"/>
      <c r="T41" s="36">
        <f t="shared" si="7"/>
        <v>1.1639850592327223</v>
      </c>
      <c r="U41" s="33">
        <f t="shared" si="8"/>
        <v>0.71069659480897529</v>
      </c>
      <c r="V41" s="24"/>
      <c r="W41" s="33"/>
      <c r="X41" s="24">
        <f t="shared" si="9"/>
        <v>164000000</v>
      </c>
      <c r="Y41" s="33">
        <f t="shared" si="14"/>
        <v>1.1643837542022639</v>
      </c>
      <c r="Z41" s="24">
        <f t="shared" si="10"/>
        <v>0.71086134825409364</v>
      </c>
      <c r="AA41" s="74">
        <f t="shared" si="11"/>
        <v>1.6573975863898305E-4</v>
      </c>
      <c r="AB41" s="75">
        <f t="shared" si="12"/>
        <v>1.7173975863898306E-4</v>
      </c>
    </row>
    <row r="42" spans="1:28" x14ac:dyDescent="0.2">
      <c r="G42" s="76"/>
      <c r="S42" s="76"/>
      <c r="X42" s="25"/>
      <c r="Y42" s="25"/>
      <c r="Z42" s="25"/>
      <c r="AA42" s="25"/>
    </row>
    <row r="43" spans="1:28" x14ac:dyDescent="0.2">
      <c r="R43" s="44"/>
      <c r="U43" s="44"/>
      <c r="W43" s="44"/>
      <c r="X43" s="25"/>
      <c r="Y43" s="25"/>
      <c r="Z43" s="25"/>
      <c r="AA43" s="25"/>
    </row>
    <row r="44" spans="1:28" x14ac:dyDescent="0.2">
      <c r="R44" s="44"/>
      <c r="U44" s="44"/>
      <c r="W44" s="76"/>
      <c r="X44" s="25"/>
      <c r="Y44" s="25"/>
      <c r="Z44" s="25"/>
      <c r="AA44" s="25"/>
    </row>
    <row r="45" spans="1:28" x14ac:dyDescent="0.2">
      <c r="A45" s="1" t="s">
        <v>119</v>
      </c>
      <c r="X45" s="25"/>
      <c r="Y45" s="25"/>
      <c r="Z45" s="25"/>
      <c r="AA45" s="25"/>
    </row>
    <row r="46" spans="1:28" x14ac:dyDescent="0.2">
      <c r="A46" s="1"/>
      <c r="X46" s="25"/>
      <c r="Y46" s="25"/>
      <c r="Z46" s="25"/>
      <c r="AA46" s="25"/>
    </row>
    <row r="47" spans="1:28" x14ac:dyDescent="0.2">
      <c r="A47" s="39" t="s">
        <v>283</v>
      </c>
      <c r="B47" s="2">
        <v>0.71025280000000002</v>
      </c>
      <c r="X47" s="25"/>
      <c r="Y47" s="25"/>
      <c r="Z47" s="25"/>
      <c r="AA47" s="25"/>
    </row>
    <row r="48" spans="1:28" x14ac:dyDescent="0.2">
      <c r="A48" s="39" t="s">
        <v>120</v>
      </c>
      <c r="B48" s="7">
        <f>B47-B27</f>
        <v>1.2800000000035006E-5</v>
      </c>
      <c r="C48" s="38" t="s">
        <v>284</v>
      </c>
      <c r="X48" s="25"/>
      <c r="Y48" s="25"/>
      <c r="Z48" s="25"/>
      <c r="AA48" s="25"/>
    </row>
    <row r="49" spans="1:62" x14ac:dyDescent="0.2">
      <c r="B49" s="39"/>
      <c r="Q49" s="112" t="s">
        <v>88</v>
      </c>
      <c r="R49" s="112"/>
      <c r="T49" s="112" t="s">
        <v>89</v>
      </c>
      <c r="U49" s="112"/>
      <c r="X49" s="37" t="s">
        <v>90</v>
      </c>
      <c r="Y49" s="25"/>
      <c r="Z49" s="25"/>
      <c r="AA49" s="25"/>
    </row>
    <row r="50" spans="1:62" s="4" customFormat="1" x14ac:dyDescent="0.2">
      <c r="B50" s="5" t="s">
        <v>1</v>
      </c>
      <c r="C50" s="5" t="s">
        <v>92</v>
      </c>
      <c r="D50" s="5" t="s">
        <v>93</v>
      </c>
      <c r="E50" s="16" t="s">
        <v>94</v>
      </c>
      <c r="F50" s="5" t="s">
        <v>95</v>
      </c>
      <c r="G50" s="16" t="s">
        <v>121</v>
      </c>
      <c r="H50" s="5" t="s">
        <v>6</v>
      </c>
      <c r="I50" s="5"/>
      <c r="J50" s="5" t="s">
        <v>96</v>
      </c>
      <c r="K50" s="5" t="s">
        <v>97</v>
      </c>
      <c r="L50" s="5" t="s">
        <v>98</v>
      </c>
      <c r="M50" s="5" t="s">
        <v>99</v>
      </c>
      <c r="N50" s="5" t="s">
        <v>100</v>
      </c>
      <c r="O50" s="5" t="s">
        <v>101</v>
      </c>
      <c r="P50" s="5"/>
      <c r="Q50" s="5" t="s">
        <v>102</v>
      </c>
      <c r="R50" s="5" t="s">
        <v>103</v>
      </c>
      <c r="S50" s="5"/>
      <c r="T50" s="16" t="s">
        <v>102</v>
      </c>
      <c r="U50" s="5" t="s">
        <v>103</v>
      </c>
      <c r="X50" s="5" t="s">
        <v>104</v>
      </c>
      <c r="Y50" s="5" t="s">
        <v>102</v>
      </c>
      <c r="Z50" s="5" t="s">
        <v>105</v>
      </c>
      <c r="AA50" s="5" t="s">
        <v>106</v>
      </c>
      <c r="AB50" s="4" t="s">
        <v>107</v>
      </c>
    </row>
    <row r="51" spans="1:62" s="26" customFormat="1" x14ac:dyDescent="0.2">
      <c r="A51" s="26" t="s">
        <v>7</v>
      </c>
      <c r="B51" s="24"/>
      <c r="C51" s="24">
        <v>1</v>
      </c>
      <c r="D51" s="24">
        <v>1</v>
      </c>
      <c r="E51" s="18"/>
      <c r="F51" s="24">
        <v>1</v>
      </c>
      <c r="G51" s="18"/>
      <c r="H51" s="24">
        <v>1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24"/>
      <c r="X51" s="24"/>
      <c r="Y51" s="24"/>
      <c r="Z51" s="24"/>
      <c r="AA51" s="24"/>
    </row>
    <row r="52" spans="1:62" s="26" customFormat="1" x14ac:dyDescent="0.2">
      <c r="B52" s="24">
        <v>14</v>
      </c>
      <c r="C52" s="24">
        <v>105.56</v>
      </c>
      <c r="D52" s="24">
        <v>109.35</v>
      </c>
      <c r="E52" s="24">
        <v>174000000</v>
      </c>
      <c r="F52" s="56">
        <v>0.71699999999999997</v>
      </c>
      <c r="G52" s="58">
        <f>F52-$B$48</f>
        <v>0.71698719999999994</v>
      </c>
      <c r="H52" s="58">
        <v>1.4E-5</v>
      </c>
      <c r="I52" s="24"/>
      <c r="J52" s="33">
        <f>G52+$B$12+$B$13+$B$14</f>
        <v>10.148383610100396</v>
      </c>
      <c r="K52" s="24">
        <f>$B$12/J52</f>
        <v>5.6058958799451511E-3</v>
      </c>
      <c r="L52" s="24">
        <f>$B$13/J52</f>
        <v>9.8537859665132149E-2</v>
      </c>
      <c r="M52" s="24">
        <f t="shared" ref="M52:M56" si="15">G52/J52</f>
        <v>7.0650384095296032E-2</v>
      </c>
      <c r="N52" s="24">
        <f>$B$14/J52</f>
        <v>0.82520586035962662</v>
      </c>
      <c r="O52" s="24">
        <f>(K52*$B$15)+(L52*$B$16)+($B$17*M52)+(N52*$B$18)</f>
        <v>87.616101229111706</v>
      </c>
      <c r="P52" s="24"/>
      <c r="Q52" s="24">
        <f>(C52/D52)*(($B$21*O52)/(L52*$B$23))</f>
        <v>2.7951381897628149</v>
      </c>
      <c r="R52" s="56">
        <f>G52-(Q52*(EXP($B$11*E52)-1))</f>
        <v>0.71007243357609617</v>
      </c>
      <c r="S52" s="24"/>
      <c r="T52" s="36">
        <f>(C52/D52)*($B$21/$B$20)*($B$22/$B$23)</f>
        <v>2.7932495111411511</v>
      </c>
      <c r="U52" s="33">
        <f>G52-(T52*(EXP($B$11*E52)-1))</f>
        <v>0.71007710589303796</v>
      </c>
      <c r="W52" s="77"/>
      <c r="X52" s="24">
        <f>E52-10000000</f>
        <v>164000000</v>
      </c>
      <c r="Y52" s="33">
        <f>Q52</f>
        <v>2.7951381897628149</v>
      </c>
      <c r="Z52" s="33">
        <f>G52-(Y52*(EXP($B$11*X52)-1))</f>
        <v>0.71047029684691387</v>
      </c>
      <c r="AA52" s="74">
        <f>Z52-R52</f>
        <v>3.978632708176999E-4</v>
      </c>
      <c r="AB52" s="75">
        <f>AA52+H52</f>
        <v>4.1186327081769991E-4</v>
      </c>
    </row>
    <row r="53" spans="1:62" s="26" customFormat="1" x14ac:dyDescent="0.2">
      <c r="B53" s="24">
        <v>38</v>
      </c>
      <c r="C53" s="24">
        <v>103.86</v>
      </c>
      <c r="D53" s="24">
        <v>107.22</v>
      </c>
      <c r="E53" s="24">
        <v>174000000</v>
      </c>
      <c r="F53" s="24">
        <v>0.71762000000000004</v>
      </c>
      <c r="G53" s="58">
        <f>F53-$B$48</f>
        <v>0.7176072</v>
      </c>
      <c r="H53" s="24">
        <v>1.63E-5</v>
      </c>
      <c r="I53" s="24"/>
      <c r="J53" s="33">
        <f>G53+$B$12+$B$13+$B$14</f>
        <v>10.149003610100396</v>
      </c>
      <c r="K53" s="24">
        <f>$B$12/J53</f>
        <v>5.605553417218849E-3</v>
      </c>
      <c r="L53" s="24">
        <f>$B$13/J53</f>
        <v>9.8531840012825445E-2</v>
      </c>
      <c r="M53" s="24">
        <f t="shared" si="15"/>
        <v>7.0707157822451627E-2</v>
      </c>
      <c r="N53" s="24">
        <f>$B$14/J53</f>
        <v>0.82515544874750402</v>
      </c>
      <c r="O53" s="24">
        <f>(K53*$B$15)+(L53*$B$16)+($B$17*M53)+(N53*$B$18)</f>
        <v>87.616058025272324</v>
      </c>
      <c r="P53" s="24"/>
      <c r="Q53" s="24">
        <f>(C53/D53)*(($B$21*O53)/(L53*$B$23))</f>
        <v>2.8049267405083369</v>
      </c>
      <c r="R53" s="56">
        <f>G53-(Q53*(EXP($B$11*E53)-1))</f>
        <v>0.71066821812146086</v>
      </c>
      <c r="S53" s="24"/>
      <c r="T53" s="36">
        <f>(C53/D53)*($B$21/$B$20)*($B$22/$B$23)</f>
        <v>2.8028615933871173</v>
      </c>
      <c r="U53" s="33">
        <f>G53-(T53*(EXP($B$11*E53)-1))</f>
        <v>0.71067332699587227</v>
      </c>
      <c r="W53" s="77"/>
      <c r="X53" s="24">
        <f>E53-10000000</f>
        <v>164000000</v>
      </c>
      <c r="Y53" s="33">
        <f t="shared" ref="Y53:Y56" si="16">Q53</f>
        <v>2.8049267405083369</v>
      </c>
      <c r="Z53" s="33">
        <f>G53-(Y53*(EXP($B$11*X53)-1))</f>
        <v>0.71106747470615128</v>
      </c>
      <c r="AA53" s="74">
        <f>Z53-R53</f>
        <v>3.9925658469042169E-4</v>
      </c>
      <c r="AB53" s="75">
        <f>AA53+H53</f>
        <v>4.1555658469042171E-4</v>
      </c>
    </row>
    <row r="54" spans="1:62" s="26" customFormat="1" x14ac:dyDescent="0.2">
      <c r="B54" s="24">
        <v>54</v>
      </c>
      <c r="C54" s="24">
        <v>97.31</v>
      </c>
      <c r="D54" s="24">
        <v>115.1</v>
      </c>
      <c r="E54" s="24">
        <v>174000000</v>
      </c>
      <c r="F54" s="24">
        <v>0.71650999999999998</v>
      </c>
      <c r="G54" s="58">
        <f>F54-$B$48</f>
        <v>0.71649719999999995</v>
      </c>
      <c r="H54" s="24">
        <v>1.27E-5</v>
      </c>
      <c r="I54" s="24"/>
      <c r="J54" s="33">
        <f>G54+$B$12+$B$13+$B$14</f>
        <v>10.147893610100395</v>
      </c>
      <c r="K54" s="24">
        <f>$B$12/J54</f>
        <v>5.6061665655757573E-3</v>
      </c>
      <c r="L54" s="24">
        <f>$B$13/J54</f>
        <v>9.8542617652660508E-2</v>
      </c>
      <c r="M54" s="24">
        <f t="shared" si="15"/>
        <v>7.0605509628801827E-2</v>
      </c>
      <c r="N54" s="24">
        <f>$B$14/J54</f>
        <v>0.82524570615296189</v>
      </c>
      <c r="O54" s="24">
        <f>(K54*$B$15)+(L54*$B$16)+($B$17*M54)+(N54*$B$18)</f>
        <v>87.616135377816434</v>
      </c>
      <c r="P54" s="24"/>
      <c r="Q54" s="24">
        <f>(C54/D54)*(($B$21*O54)/(L54*$B$23))</f>
        <v>2.4478456979759908</v>
      </c>
      <c r="R54" s="56">
        <f>G54-(Q54*(EXP($B$11*E54)-1))</f>
        <v>0.7104415848231711</v>
      </c>
      <c r="S54" s="24"/>
      <c r="T54" s="36">
        <f>(C54/D54)*($B$21/$B$20)*($B$22/$B$23)</f>
        <v>2.446308848423159</v>
      </c>
      <c r="U54" s="33">
        <f>G54-(T54*(EXP($B$11*E54)-1))</f>
        <v>0.71044538676603219</v>
      </c>
      <c r="W54" s="77"/>
      <c r="X54" s="24">
        <f>E54-10000000</f>
        <v>164000000</v>
      </c>
      <c r="Y54" s="33">
        <f t="shared" si="16"/>
        <v>2.4478456979759908</v>
      </c>
      <c r="Z54" s="33">
        <f>G54-(Y54*(EXP($B$11*X54)-1))</f>
        <v>0.71079001407057663</v>
      </c>
      <c r="AA54" s="74">
        <f>Z54-R54</f>
        <v>3.4842924740552395E-4</v>
      </c>
      <c r="AB54" s="75">
        <f>AA54+H54</f>
        <v>3.6112924740552393E-4</v>
      </c>
    </row>
    <row r="55" spans="1:62" s="26" customFormat="1" x14ac:dyDescent="0.2">
      <c r="B55" s="24">
        <v>65</v>
      </c>
      <c r="C55" s="24">
        <v>34.880000000000003</v>
      </c>
      <c r="D55" s="24">
        <v>131.34</v>
      </c>
      <c r="E55" s="24">
        <v>174000000</v>
      </c>
      <c r="F55" s="24">
        <v>0.71255999999999997</v>
      </c>
      <c r="G55" s="58">
        <f>F55-$B$48</f>
        <v>0.71254719999999994</v>
      </c>
      <c r="H55" s="24">
        <v>1.1199999999999999E-5</v>
      </c>
      <c r="I55" s="24"/>
      <c r="J55" s="33">
        <f>G55+$B$12+$B$13+$B$14</f>
        <v>10.143943610100395</v>
      </c>
      <c r="K55" s="24">
        <f>$B$12/J55</f>
        <v>5.6083495782959757E-3</v>
      </c>
      <c r="L55" s="24">
        <f>$B$13/J55</f>
        <v>9.8580989646304129E-2</v>
      </c>
      <c r="M55" s="24">
        <f t="shared" si="15"/>
        <v>7.024360814570299E-2</v>
      </c>
      <c r="N55" s="24">
        <f>$B$14/J55</f>
        <v>0.82556705262969687</v>
      </c>
      <c r="O55" s="24">
        <f>(K55*$B$15)+(L55*$B$16)+($B$17*M55)+(N55*$B$18)</f>
        <v>87.616410778681185</v>
      </c>
      <c r="P55" s="24"/>
      <c r="Q55" s="24">
        <f>(C55/D55)*(($B$21*O55)/(L55*$B$23))</f>
        <v>0.76862346645501645</v>
      </c>
      <c r="R55" s="56">
        <f>G55-(Q55*(EXP($B$11*E55)-1))</f>
        <v>0.71064573703908684</v>
      </c>
      <c r="S55" s="24"/>
      <c r="T55" s="36">
        <f>(C55/D55)*($B$21/$B$20)*($B$22/$B$23)</f>
        <v>0.76843759049748384</v>
      </c>
      <c r="U55" s="33">
        <f>G55-(T55*(EXP($B$11*E55)-1))</f>
        <v>0.71064619686924291</v>
      </c>
      <c r="W55" s="77"/>
      <c r="X55" s="24">
        <f>E55-10000000</f>
        <v>164000000</v>
      </c>
      <c r="Y55" s="33">
        <f t="shared" si="16"/>
        <v>0.76862346645501645</v>
      </c>
      <c r="Z55" s="33">
        <f>G55-(Y55*(EXP($B$11*X55)-1))</f>
        <v>0.71075514381099925</v>
      </c>
      <c r="AA55" s="74">
        <f>Z55-R55</f>
        <v>1.0940677191240145E-4</v>
      </c>
      <c r="AB55" s="75">
        <f>AA55+H55</f>
        <v>1.2060677191240145E-4</v>
      </c>
    </row>
    <row r="56" spans="1:62" s="26" customFormat="1" x14ac:dyDescent="0.2">
      <c r="B56" s="24">
        <v>50</v>
      </c>
      <c r="C56" s="24">
        <v>55.55</v>
      </c>
      <c r="D56" s="24">
        <v>150.88</v>
      </c>
      <c r="E56" s="24">
        <v>174000000</v>
      </c>
      <c r="F56" s="24">
        <v>0.71353999999999995</v>
      </c>
      <c r="G56" s="58">
        <f>F56-$B$48</f>
        <v>0.71352719999999992</v>
      </c>
      <c r="H56" s="58">
        <v>1.2999999999999999E-5</v>
      </c>
      <c r="I56" s="24"/>
      <c r="J56" s="33">
        <f>G56+$B$12+$B$13+$B$14</f>
        <v>10.144923610100395</v>
      </c>
      <c r="K56" s="24">
        <f>$B$12/J56</f>
        <v>5.6078078115170456E-3</v>
      </c>
      <c r="L56" s="24">
        <f>$B$13/J56</f>
        <v>9.8571466719018883E-2</v>
      </c>
      <c r="M56" s="24">
        <f t="shared" si="15"/>
        <v>7.0333422647914715E-2</v>
      </c>
      <c r="N56" s="24">
        <f>$B$14/J56</f>
        <v>0.82548730282154936</v>
      </c>
      <c r="O56" s="24">
        <f>(K56*$B$15)+(L56*$B$16)+($B$17*M56)+(N56*$B$18)</f>
        <v>87.616342431374719</v>
      </c>
      <c r="P56" s="24"/>
      <c r="Q56" s="24">
        <f>(C56/D56)*(($B$21*O56)/(L56*$B$23))</f>
        <v>1.0656833468800777</v>
      </c>
      <c r="R56" s="56">
        <f>G56-(Q56*(EXP($B$11*E56)-1))</f>
        <v>0.71089085398587137</v>
      </c>
      <c r="S56" s="24"/>
      <c r="T56" s="36">
        <f>(C56/D56)*($B$21/$B$20)*($B$22/$B$23)</f>
        <v>1.0653235439058442</v>
      </c>
      <c r="U56" s="33">
        <f>G56-(T56*(EXP($B$11*E56)-1))</f>
        <v>0.71089174408623723</v>
      </c>
      <c r="W56" s="77"/>
      <c r="X56" s="24">
        <f>E56-10000000</f>
        <v>164000000</v>
      </c>
      <c r="Y56" s="33">
        <f t="shared" si="16"/>
        <v>1.0656833468800777</v>
      </c>
      <c r="Z56" s="33">
        <f>G56-(Y56*(EXP($B$11*X56)-1))</f>
        <v>0.71104254461197292</v>
      </c>
      <c r="AA56" s="74">
        <f>Z56-R56</f>
        <v>1.516906261015416E-4</v>
      </c>
      <c r="AB56" s="75">
        <f>AA56+H56</f>
        <v>1.6469062610154159E-4</v>
      </c>
    </row>
    <row r="57" spans="1:62" x14ac:dyDescent="0.2">
      <c r="S57" s="76"/>
    </row>
    <row r="62" spans="1:62" x14ac:dyDescent="0.2">
      <c r="A62" s="2" t="s">
        <v>37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</row>
    <row r="63" spans="1:62" x14ac:dyDescent="0.2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</row>
    <row r="64" spans="1:62" x14ac:dyDescent="0.2">
      <c r="A64" s="38">
        <v>1</v>
      </c>
      <c r="B64" s="73" t="s">
        <v>277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</row>
    <row r="65" spans="1:3" s="26" customFormat="1" x14ac:dyDescent="0.2">
      <c r="A65" s="26">
        <v>2</v>
      </c>
      <c r="B65" s="73" t="s">
        <v>278</v>
      </c>
    </row>
    <row r="66" spans="1:3" x14ac:dyDescent="0.2">
      <c r="A66" s="95">
        <v>3</v>
      </c>
      <c r="B66" s="73" t="s">
        <v>279</v>
      </c>
      <c r="C66"/>
    </row>
    <row r="67" spans="1:3" x14ac:dyDescent="0.2">
      <c r="A67" s="95">
        <v>4</v>
      </c>
      <c r="B67" s="73" t="s">
        <v>280</v>
      </c>
    </row>
  </sheetData>
  <mergeCells count="4">
    <mergeCell ref="Q29:R29"/>
    <mergeCell ref="T29:U29"/>
    <mergeCell ref="Q49:R49"/>
    <mergeCell ref="T49:U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1.USGS Reference Materials</vt:lpstr>
      <vt:lpstr>2.Chapter 3 - Fe and Zn</vt:lpstr>
      <vt:lpstr>3.Chapter 3 - Nd Age Correction</vt:lpstr>
      <vt:lpstr>4.Chapter 4 - V</vt:lpstr>
      <vt:lpstr>5.Chapter 4 - Trace Elements</vt:lpstr>
      <vt:lpstr>6. Chapter 4 -SEM EDS</vt:lpstr>
      <vt:lpstr>7.Chapter 5 - Fe, V, Zn, Sr, Nd</vt:lpstr>
      <vt:lpstr>8.Chapter 5 - Sr Age Correction</vt:lpstr>
      <vt:lpstr>9.Chapter 5 - Nd Age Correction</vt:lpstr>
      <vt:lpstr>10.Chapter 5 - SEM 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STOW, MADELEINE A.</cp:lastModifiedBy>
  <dcterms:created xsi:type="dcterms:W3CDTF">2022-06-22T20:23:17Z</dcterms:created>
  <dcterms:modified xsi:type="dcterms:W3CDTF">2022-07-22T09:11:26Z</dcterms:modified>
</cp:coreProperties>
</file>