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140" yWindow="465" windowWidth="27795" windowHeight="11115" activeTab="5"/>
  </bookViews>
  <sheets>
    <sheet name="XRF Major and Trace" sheetId="1" r:id="rId1"/>
    <sheet name="Calcite Stable isotopes" sheetId="2" r:id="rId2"/>
    <sheet name="Raw Permeability" sheetId="3" r:id="rId3"/>
    <sheet name="Permeability summary" sheetId="4" r:id="rId4"/>
    <sheet name="2011 Huab Localities" sheetId="5" r:id="rId5"/>
    <sheet name="Sample locations" sheetId="6" r:id="rId6"/>
    <sheet name="Point count Data" sheetId="7" r:id="rId7"/>
  </sheets>
  <externalReferences>
    <externalReference r:id="rId8"/>
  </externalReferences>
  <calcPr calcId="145621"/>
</workbook>
</file>

<file path=xl/calcChain.xml><?xml version="1.0" encoding="utf-8"?>
<calcChain xmlns="http://schemas.openxmlformats.org/spreadsheetml/2006/main">
  <c r="I245" i="6" l="1"/>
  <c r="H245" i="6"/>
  <c r="I244" i="6"/>
  <c r="H244" i="6"/>
  <c r="I243" i="6"/>
  <c r="H243" i="6"/>
  <c r="I242" i="6"/>
  <c r="H242" i="6"/>
  <c r="I241" i="6"/>
  <c r="H241" i="6"/>
  <c r="I240" i="6"/>
  <c r="H240" i="6"/>
  <c r="I239" i="6"/>
  <c r="H239" i="6"/>
  <c r="I238" i="6"/>
  <c r="H238" i="6"/>
  <c r="I237" i="6"/>
  <c r="H237" i="6"/>
  <c r="I236" i="6"/>
  <c r="H236" i="6"/>
  <c r="I235" i="6"/>
  <c r="H235" i="6"/>
  <c r="I234" i="6"/>
  <c r="H234" i="6"/>
  <c r="I233" i="6"/>
  <c r="H233" i="6"/>
  <c r="I232" i="6"/>
  <c r="H232" i="6"/>
  <c r="I225" i="6"/>
  <c r="H225" i="6"/>
  <c r="I224" i="6"/>
  <c r="H224" i="6"/>
  <c r="I223" i="6"/>
  <c r="H223" i="6"/>
  <c r="I222" i="6"/>
  <c r="H222" i="6"/>
  <c r="I221" i="6"/>
  <c r="H221" i="6"/>
  <c r="I220" i="6"/>
  <c r="H220" i="6"/>
  <c r="I219" i="6"/>
  <c r="H219" i="6"/>
  <c r="I218" i="6"/>
  <c r="H218" i="6"/>
  <c r="I217" i="6"/>
  <c r="H217" i="6"/>
  <c r="I187" i="6"/>
  <c r="H187" i="6"/>
  <c r="I186" i="6"/>
  <c r="H186" i="6"/>
  <c r="I185" i="6"/>
  <c r="H185" i="6"/>
  <c r="I184" i="6"/>
  <c r="H184" i="6"/>
  <c r="I183" i="6"/>
  <c r="H183" i="6"/>
  <c r="I182" i="6"/>
  <c r="H182" i="6"/>
  <c r="I181" i="6"/>
  <c r="H181" i="6"/>
  <c r="I180" i="6"/>
  <c r="H180" i="6"/>
  <c r="I179" i="6"/>
  <c r="H179" i="6"/>
  <c r="I178" i="6"/>
  <c r="H178" i="6"/>
  <c r="I170" i="6"/>
  <c r="H170" i="6"/>
  <c r="I169" i="6"/>
  <c r="H169" i="6"/>
  <c r="I168" i="6"/>
  <c r="H168" i="6"/>
  <c r="I167" i="6"/>
  <c r="H167" i="6"/>
  <c r="I165" i="6"/>
  <c r="H165" i="6"/>
  <c r="I163" i="6"/>
  <c r="H163" i="6"/>
  <c r="I162" i="6"/>
  <c r="H162" i="6"/>
  <c r="I161" i="6"/>
  <c r="H161" i="6"/>
  <c r="I160" i="6"/>
  <c r="H160" i="6"/>
  <c r="I159" i="6"/>
  <c r="H159" i="6"/>
  <c r="I158" i="6"/>
  <c r="H158" i="6"/>
  <c r="I157" i="6"/>
  <c r="H157" i="6"/>
  <c r="I156" i="6"/>
  <c r="H156" i="6"/>
  <c r="I155" i="6"/>
  <c r="H155" i="6"/>
  <c r="I154" i="6"/>
  <c r="H154" i="6"/>
  <c r="I153" i="6"/>
  <c r="H153" i="6"/>
  <c r="I152" i="6"/>
  <c r="H152" i="6"/>
  <c r="I151" i="6"/>
  <c r="H151" i="6"/>
  <c r="I150" i="6"/>
  <c r="H150" i="6"/>
  <c r="I149" i="6"/>
  <c r="H149" i="6"/>
  <c r="I148" i="6"/>
  <c r="H148" i="6"/>
  <c r="I147" i="6"/>
  <c r="H147" i="6"/>
  <c r="I146" i="6"/>
  <c r="H146" i="6"/>
  <c r="I145" i="6"/>
  <c r="H145" i="6"/>
  <c r="I143" i="6"/>
  <c r="H143" i="6"/>
  <c r="I142" i="6"/>
  <c r="H142" i="6"/>
  <c r="I141" i="6"/>
  <c r="H141" i="6"/>
  <c r="I140" i="6"/>
  <c r="H140" i="6"/>
  <c r="I139" i="6"/>
  <c r="H139" i="6"/>
  <c r="I138" i="6"/>
  <c r="H138" i="6"/>
  <c r="I137" i="6"/>
  <c r="H137" i="6"/>
  <c r="I135" i="6"/>
  <c r="H135" i="6"/>
  <c r="I134" i="6"/>
  <c r="H134" i="6"/>
  <c r="I133" i="6"/>
  <c r="H133" i="6"/>
  <c r="I132" i="6"/>
  <c r="H132" i="6"/>
  <c r="I131" i="6"/>
  <c r="H131" i="6"/>
  <c r="I130" i="6"/>
  <c r="H130" i="6"/>
  <c r="I129" i="6"/>
  <c r="H129" i="6"/>
  <c r="I128" i="6"/>
  <c r="H128" i="6"/>
  <c r="I127" i="6"/>
  <c r="H127" i="6"/>
  <c r="I126" i="6"/>
  <c r="H126" i="6"/>
  <c r="I124" i="6"/>
  <c r="H124" i="6"/>
  <c r="I123" i="6"/>
  <c r="H123" i="6"/>
  <c r="I122" i="6"/>
  <c r="H122" i="6"/>
  <c r="I121" i="6"/>
  <c r="H121" i="6"/>
  <c r="I120" i="6"/>
  <c r="H120" i="6"/>
  <c r="I119" i="6"/>
  <c r="H119" i="6"/>
  <c r="I118" i="6"/>
  <c r="H118" i="6"/>
  <c r="I117" i="6"/>
  <c r="H117" i="6"/>
  <c r="I116" i="6"/>
  <c r="H116" i="6"/>
  <c r="I114" i="6"/>
  <c r="H114" i="6"/>
  <c r="I113" i="6"/>
  <c r="H113" i="6"/>
  <c r="I112" i="6"/>
  <c r="H112" i="6"/>
  <c r="I111" i="6"/>
  <c r="H111" i="6"/>
  <c r="I110" i="6"/>
  <c r="H110" i="6"/>
  <c r="I109" i="6"/>
  <c r="H109" i="6"/>
  <c r="I108" i="6"/>
  <c r="H108" i="6"/>
  <c r="I107" i="6"/>
  <c r="H107" i="6"/>
  <c r="I106" i="6"/>
  <c r="H106" i="6"/>
  <c r="I105" i="6"/>
  <c r="H105" i="6"/>
  <c r="I104" i="6"/>
  <c r="H104" i="6"/>
  <c r="I103" i="6"/>
  <c r="H103" i="6"/>
  <c r="I102" i="6"/>
  <c r="H102" i="6"/>
  <c r="I101" i="6"/>
  <c r="H101" i="6"/>
  <c r="I100" i="6"/>
  <c r="H100" i="6"/>
  <c r="I99" i="6"/>
  <c r="H99" i="6"/>
  <c r="I98" i="6"/>
  <c r="H98" i="6"/>
  <c r="I97" i="6"/>
  <c r="H97" i="6"/>
  <c r="I96" i="6"/>
  <c r="H96" i="6"/>
  <c r="I95" i="6"/>
  <c r="H95" i="6"/>
  <c r="I94" i="6"/>
  <c r="H94" i="6"/>
  <c r="I93" i="6"/>
  <c r="H93" i="6"/>
  <c r="I92" i="6"/>
  <c r="H92" i="6"/>
  <c r="I91" i="6"/>
  <c r="H91" i="6"/>
  <c r="I90" i="6"/>
  <c r="H90" i="6"/>
  <c r="I89" i="6"/>
  <c r="H89" i="6"/>
  <c r="I88" i="6"/>
  <c r="H88" i="6"/>
  <c r="I87" i="6"/>
  <c r="H87" i="6"/>
  <c r="I86" i="6"/>
  <c r="H86" i="6"/>
  <c r="I85" i="6"/>
  <c r="H85" i="6"/>
  <c r="I84" i="6"/>
  <c r="H84" i="6"/>
  <c r="I83" i="6"/>
  <c r="H83" i="6"/>
  <c r="I82" i="6"/>
  <c r="H82" i="6"/>
  <c r="I81" i="6"/>
  <c r="H81" i="6"/>
  <c r="I80" i="6"/>
  <c r="H80" i="6"/>
  <c r="I79" i="6"/>
  <c r="H79" i="6"/>
  <c r="I78" i="6"/>
  <c r="H78" i="6"/>
  <c r="I77" i="6"/>
  <c r="H77" i="6"/>
  <c r="I76" i="6"/>
  <c r="H76" i="6"/>
  <c r="I75" i="6"/>
  <c r="H75" i="6"/>
  <c r="I74" i="6"/>
  <c r="H74" i="6"/>
  <c r="I73" i="6"/>
  <c r="H73" i="6"/>
  <c r="I72" i="6"/>
  <c r="H72" i="6"/>
  <c r="I71" i="6"/>
  <c r="H71" i="6"/>
  <c r="I70" i="6"/>
  <c r="H70" i="6"/>
  <c r="I69" i="6"/>
  <c r="H69" i="6"/>
  <c r="I68" i="6"/>
  <c r="H68" i="6"/>
  <c r="I67" i="6"/>
  <c r="H67" i="6"/>
  <c r="I65" i="6"/>
  <c r="H65" i="6"/>
  <c r="I64" i="6"/>
  <c r="H64" i="6"/>
  <c r="I63" i="6"/>
  <c r="H63" i="6"/>
  <c r="I62" i="6"/>
  <c r="H62" i="6"/>
  <c r="I61" i="6"/>
  <c r="H61" i="6"/>
  <c r="I60" i="6"/>
  <c r="H60" i="6"/>
  <c r="I59" i="6"/>
  <c r="H59" i="6"/>
  <c r="I58" i="6"/>
  <c r="H58" i="6"/>
  <c r="I57" i="6"/>
  <c r="H57" i="6"/>
  <c r="I56" i="6"/>
  <c r="H56" i="6"/>
  <c r="I55" i="6"/>
  <c r="H55" i="6"/>
  <c r="I54" i="6"/>
  <c r="H54" i="6"/>
  <c r="I53" i="6"/>
  <c r="H53" i="6"/>
  <c r="I52" i="6"/>
  <c r="H52" i="6"/>
  <c r="I51" i="6"/>
  <c r="H51" i="6"/>
  <c r="I49" i="6"/>
  <c r="H49" i="6"/>
  <c r="I48" i="6"/>
  <c r="H48" i="6"/>
  <c r="I47" i="6"/>
  <c r="H47" i="6"/>
  <c r="I46" i="6"/>
  <c r="H46" i="6"/>
  <c r="I45" i="6"/>
  <c r="H45" i="6"/>
  <c r="I44" i="6"/>
  <c r="H44" i="6"/>
  <c r="I43" i="6"/>
  <c r="H43" i="6"/>
  <c r="I42" i="6"/>
  <c r="H42" i="6"/>
  <c r="I41" i="6"/>
  <c r="H41" i="6"/>
  <c r="I40" i="6"/>
  <c r="H40" i="6"/>
  <c r="I39" i="6"/>
  <c r="H39" i="6"/>
  <c r="I38" i="6"/>
  <c r="H38" i="6"/>
  <c r="I37" i="6"/>
  <c r="H37" i="6"/>
  <c r="I36" i="6"/>
  <c r="H36" i="6"/>
  <c r="I35" i="6"/>
  <c r="H35" i="6"/>
  <c r="I34" i="6"/>
  <c r="H34" i="6"/>
  <c r="I33" i="6"/>
  <c r="H33" i="6"/>
  <c r="I32" i="6"/>
  <c r="H32" i="6"/>
  <c r="I31" i="6"/>
  <c r="H31" i="6"/>
  <c r="I30" i="6"/>
  <c r="H30" i="6"/>
  <c r="I29" i="6"/>
  <c r="H29" i="6"/>
  <c r="I28" i="6"/>
  <c r="H28" i="6"/>
  <c r="I27" i="6"/>
  <c r="H27" i="6"/>
  <c r="I26" i="6"/>
  <c r="H26" i="6"/>
  <c r="I25" i="6"/>
  <c r="H25" i="6"/>
  <c r="I24" i="6"/>
  <c r="H24" i="6"/>
  <c r="I23" i="6"/>
  <c r="H23" i="6"/>
  <c r="I22" i="6"/>
  <c r="H22" i="6"/>
  <c r="I21" i="6"/>
  <c r="H21" i="6"/>
  <c r="I20" i="6"/>
  <c r="H20" i="6"/>
  <c r="I19" i="6"/>
  <c r="H19" i="6"/>
  <c r="I18" i="6"/>
  <c r="H18" i="6"/>
  <c r="I17" i="6"/>
  <c r="H17" i="6"/>
  <c r="I16" i="6"/>
  <c r="H16" i="6"/>
  <c r="I15" i="6"/>
  <c r="H15" i="6"/>
  <c r="I14" i="6"/>
  <c r="H14" i="6"/>
  <c r="I13" i="6"/>
  <c r="H13" i="6"/>
  <c r="I12" i="6"/>
  <c r="H12" i="6"/>
  <c r="I11" i="6"/>
  <c r="H11" i="6"/>
  <c r="I10" i="6"/>
  <c r="H10" i="6"/>
  <c r="I9" i="6"/>
  <c r="H9" i="6"/>
  <c r="I8" i="6"/>
  <c r="H8" i="6"/>
  <c r="I7" i="6"/>
  <c r="H7" i="6"/>
  <c r="I5" i="6"/>
  <c r="H5" i="6"/>
  <c r="I4" i="6"/>
  <c r="H4" i="6"/>
  <c r="I3" i="6"/>
  <c r="H3" i="6"/>
  <c r="I2" i="6"/>
  <c r="H2" i="6"/>
  <c r="H72" i="5"/>
  <c r="G72" i="5"/>
  <c r="H71" i="5"/>
  <c r="G71" i="5"/>
  <c r="H70" i="5"/>
  <c r="G70" i="5"/>
  <c r="H69" i="5"/>
  <c r="G69" i="5"/>
  <c r="H68" i="5"/>
  <c r="G68" i="5"/>
  <c r="H67" i="5"/>
  <c r="G67" i="5"/>
  <c r="H66" i="5"/>
  <c r="G66" i="5"/>
  <c r="H65" i="5"/>
  <c r="G65" i="5"/>
  <c r="H64" i="5"/>
  <c r="G64" i="5"/>
  <c r="H63" i="5"/>
  <c r="G63" i="5"/>
  <c r="H62" i="5"/>
  <c r="G62" i="5"/>
  <c r="H61" i="5"/>
  <c r="G61" i="5"/>
  <c r="H60" i="5"/>
  <c r="G60" i="5"/>
  <c r="H59" i="5"/>
  <c r="G59" i="5"/>
  <c r="H58" i="5"/>
  <c r="G58" i="5"/>
  <c r="H56" i="5"/>
  <c r="G56" i="5"/>
  <c r="H55" i="5"/>
  <c r="G55" i="5"/>
  <c r="H54" i="5"/>
  <c r="G54" i="5"/>
  <c r="H53" i="5"/>
  <c r="G53" i="5"/>
  <c r="H52" i="5"/>
  <c r="G52" i="5"/>
  <c r="H51" i="5"/>
  <c r="G51" i="5"/>
  <c r="H50" i="5"/>
  <c r="G50" i="5"/>
  <c r="H49" i="5"/>
  <c r="G49" i="5"/>
  <c r="H48" i="5"/>
  <c r="G48" i="5"/>
  <c r="H47" i="5"/>
  <c r="G47" i="5"/>
  <c r="H46" i="5"/>
  <c r="G46" i="5"/>
  <c r="H45" i="5"/>
  <c r="G45" i="5"/>
  <c r="H43" i="5"/>
  <c r="G43" i="5"/>
  <c r="H42" i="5"/>
  <c r="G42" i="5"/>
  <c r="H41" i="5"/>
  <c r="G41" i="5"/>
  <c r="H39" i="5"/>
  <c r="G39" i="5"/>
  <c r="H38" i="5"/>
  <c r="G38" i="5"/>
  <c r="H36" i="5"/>
  <c r="G36" i="5"/>
  <c r="H35" i="5"/>
  <c r="G35" i="5"/>
  <c r="H34" i="5"/>
  <c r="G34" i="5"/>
  <c r="H33" i="5"/>
  <c r="G33" i="5"/>
  <c r="H32" i="5"/>
  <c r="G32" i="5"/>
  <c r="H31" i="5"/>
  <c r="G31" i="5"/>
  <c r="H29" i="5"/>
  <c r="G29" i="5"/>
  <c r="H28" i="5"/>
  <c r="G28" i="5"/>
  <c r="H27" i="5"/>
  <c r="G27" i="5"/>
  <c r="H26" i="5"/>
  <c r="G26" i="5"/>
  <c r="H25" i="5"/>
  <c r="G25" i="5"/>
  <c r="H24" i="5"/>
  <c r="G24" i="5"/>
  <c r="H23" i="5"/>
  <c r="G23" i="5"/>
  <c r="H22" i="5"/>
  <c r="G22" i="5"/>
  <c r="H19" i="5"/>
  <c r="G19" i="5"/>
  <c r="H18" i="5"/>
  <c r="G18" i="5"/>
  <c r="H16" i="5"/>
  <c r="G16" i="5"/>
  <c r="H15" i="5"/>
  <c r="G15" i="5"/>
  <c r="H14" i="5"/>
  <c r="G14" i="5"/>
  <c r="H13" i="5"/>
  <c r="G13" i="5"/>
  <c r="H12" i="5"/>
  <c r="G12" i="5"/>
  <c r="H11" i="5"/>
  <c r="G11" i="5"/>
  <c r="H10" i="5"/>
  <c r="G10" i="5"/>
  <c r="H9" i="5"/>
  <c r="G9" i="5"/>
  <c r="H8" i="5"/>
  <c r="G8" i="5"/>
  <c r="H7" i="5"/>
  <c r="G7" i="5"/>
  <c r="H6" i="5"/>
  <c r="G6" i="5"/>
  <c r="H5" i="5"/>
  <c r="G5" i="5"/>
  <c r="H4" i="5"/>
  <c r="G4" i="5"/>
  <c r="Q254" i="4" l="1"/>
  <c r="Q253" i="4"/>
  <c r="Q252" i="4"/>
  <c r="Q251" i="4"/>
  <c r="Q250" i="4"/>
  <c r="Q249" i="4"/>
  <c r="Q248" i="4"/>
  <c r="Q247" i="4"/>
  <c r="Q246" i="4"/>
  <c r="Q245" i="4"/>
  <c r="Q244" i="4"/>
  <c r="Q243" i="4"/>
  <c r="Q242" i="4"/>
  <c r="Q241" i="4"/>
  <c r="Q240" i="4"/>
  <c r="Q239" i="4"/>
  <c r="Q238" i="4"/>
  <c r="Q237" i="4"/>
  <c r="Q236" i="4"/>
  <c r="Q235" i="4"/>
  <c r="Q234" i="4"/>
  <c r="Q233" i="4"/>
  <c r="Q232" i="4"/>
  <c r="Q231" i="4"/>
  <c r="Q230" i="4"/>
  <c r="Q229" i="4"/>
  <c r="Q228" i="4"/>
  <c r="Q227" i="4"/>
  <c r="Q226" i="4"/>
  <c r="Q225" i="4"/>
  <c r="Q224" i="4"/>
  <c r="Q223" i="4"/>
  <c r="Q222" i="4"/>
  <c r="Q221" i="4"/>
  <c r="Q220" i="4"/>
  <c r="Q219" i="4"/>
  <c r="Q218" i="4"/>
  <c r="Q217" i="4"/>
  <c r="Q216" i="4"/>
  <c r="Q215" i="4"/>
  <c r="Q214" i="4"/>
  <c r="Q213" i="4"/>
  <c r="Q212" i="4"/>
  <c r="Q211" i="4"/>
  <c r="Q210" i="4"/>
  <c r="Q209" i="4"/>
  <c r="Q208" i="4"/>
  <c r="Q207" i="4"/>
  <c r="Q206" i="4"/>
  <c r="Q205" i="4"/>
  <c r="Q204" i="4"/>
  <c r="Q203" i="4"/>
  <c r="I203" i="4"/>
  <c r="H203" i="4"/>
  <c r="Q202" i="4"/>
  <c r="I202" i="4"/>
  <c r="H202" i="4"/>
  <c r="Q201" i="4"/>
  <c r="I201" i="4"/>
  <c r="H201" i="4"/>
  <c r="Q200" i="4"/>
  <c r="I200" i="4"/>
  <c r="H200" i="4"/>
  <c r="Q199" i="4"/>
  <c r="I199" i="4"/>
  <c r="H199" i="4"/>
  <c r="Q198" i="4"/>
  <c r="I198" i="4"/>
  <c r="H198" i="4"/>
  <c r="Q197" i="4"/>
  <c r="I197" i="4"/>
  <c r="H197" i="4"/>
  <c r="Q196" i="4"/>
  <c r="I196" i="4"/>
  <c r="H196" i="4"/>
  <c r="Q195" i="4"/>
  <c r="I195" i="4"/>
  <c r="H195" i="4"/>
  <c r="Q194" i="4"/>
  <c r="I194" i="4"/>
  <c r="H194" i="4"/>
  <c r="Q193" i="4"/>
  <c r="I193" i="4"/>
  <c r="H193" i="4"/>
  <c r="Q192" i="4"/>
  <c r="I192" i="4"/>
  <c r="H192" i="4"/>
  <c r="Q191" i="4"/>
  <c r="I191" i="4"/>
  <c r="H191" i="4"/>
  <c r="Q190" i="4"/>
  <c r="I190" i="4"/>
  <c r="H190" i="4"/>
  <c r="Q189" i="4"/>
  <c r="I189" i="4"/>
  <c r="H189" i="4"/>
  <c r="Q188" i="4"/>
  <c r="I188" i="4"/>
  <c r="H188" i="4"/>
  <c r="Q187" i="4"/>
  <c r="I187" i="4"/>
  <c r="H187" i="4"/>
  <c r="Q186" i="4"/>
  <c r="I186" i="4"/>
  <c r="H186" i="4"/>
  <c r="Q185" i="4"/>
  <c r="I185" i="4"/>
  <c r="H185" i="4"/>
  <c r="Q184" i="4"/>
  <c r="Q183" i="4"/>
  <c r="Q182" i="4"/>
  <c r="Q181" i="4"/>
  <c r="I181" i="4"/>
  <c r="H181" i="4"/>
  <c r="Q180" i="4"/>
  <c r="Q179" i="4"/>
  <c r="Q178" i="4"/>
  <c r="Q177" i="4"/>
  <c r="I177" i="4"/>
  <c r="H177" i="4"/>
  <c r="Q176" i="4"/>
  <c r="I176" i="4"/>
  <c r="H176" i="4"/>
  <c r="Q175" i="4"/>
  <c r="Q174" i="4"/>
  <c r="Q173" i="4"/>
  <c r="I173" i="4"/>
  <c r="H173" i="4"/>
  <c r="Q172" i="4"/>
  <c r="I172" i="4"/>
  <c r="H172" i="4"/>
  <c r="Q171" i="4"/>
  <c r="I171" i="4"/>
  <c r="H171" i="4"/>
  <c r="Q170" i="4"/>
  <c r="I170" i="4"/>
  <c r="H170" i="4"/>
  <c r="Q169" i="4"/>
  <c r="I169" i="4"/>
  <c r="H169" i="4"/>
  <c r="Q168" i="4"/>
  <c r="I168" i="4"/>
  <c r="H168" i="4"/>
  <c r="Q167" i="4"/>
  <c r="I167" i="4"/>
  <c r="H167" i="4"/>
  <c r="Q166" i="4"/>
  <c r="I166" i="4"/>
  <c r="H166" i="4"/>
  <c r="Q165" i="4"/>
  <c r="Q164" i="4"/>
  <c r="Q163" i="4"/>
  <c r="Q162" i="4"/>
  <c r="Q161" i="4"/>
  <c r="I161" i="4"/>
  <c r="H161" i="4"/>
  <c r="Q160" i="4"/>
  <c r="Q159" i="4"/>
  <c r="Q158" i="4"/>
  <c r="Q157" i="4"/>
  <c r="Q156" i="4"/>
  <c r="Q155" i="4"/>
  <c r="I155" i="4"/>
  <c r="H155" i="4"/>
  <c r="Q154" i="4"/>
  <c r="Q153" i="4"/>
  <c r="I153" i="4"/>
  <c r="H153" i="4"/>
  <c r="Q152" i="4"/>
  <c r="I152" i="4"/>
  <c r="H152" i="4"/>
  <c r="Q151" i="4"/>
  <c r="I151" i="4"/>
  <c r="H151" i="4"/>
  <c r="Q150" i="4"/>
  <c r="Q149" i="4"/>
  <c r="Q148" i="4"/>
  <c r="Q147" i="4"/>
  <c r="Q146" i="4"/>
  <c r="I146" i="4"/>
  <c r="H146" i="4"/>
  <c r="Q145" i="4"/>
  <c r="I145" i="4"/>
  <c r="H145" i="4"/>
  <c r="Q144" i="4"/>
  <c r="Q143" i="4"/>
  <c r="Q142" i="4"/>
  <c r="I142" i="4"/>
  <c r="H142" i="4"/>
  <c r="Q141" i="4"/>
  <c r="Q140" i="4"/>
  <c r="Q139" i="4"/>
  <c r="Q138" i="4"/>
  <c r="I138" i="4"/>
  <c r="H138" i="4"/>
  <c r="Q137" i="4"/>
  <c r="I137" i="4"/>
  <c r="H137" i="4"/>
  <c r="Q136" i="4"/>
  <c r="I136" i="4"/>
  <c r="H136" i="4"/>
  <c r="Q135" i="4"/>
  <c r="I135" i="4"/>
  <c r="H135" i="4"/>
  <c r="Q134" i="4"/>
  <c r="I134" i="4"/>
  <c r="H134" i="4"/>
  <c r="Q133" i="4"/>
  <c r="I133" i="4"/>
  <c r="H133" i="4"/>
  <c r="Q132" i="4"/>
  <c r="I132" i="4"/>
  <c r="H132" i="4"/>
  <c r="Q131" i="4"/>
  <c r="I131" i="4"/>
  <c r="H131" i="4"/>
  <c r="Q130" i="4"/>
  <c r="Q129" i="4"/>
  <c r="I129" i="4"/>
  <c r="H129" i="4"/>
  <c r="Q128" i="4"/>
  <c r="Q127" i="4"/>
  <c r="I127" i="4"/>
  <c r="H127" i="4"/>
  <c r="Q126" i="4"/>
  <c r="I126" i="4"/>
  <c r="H126" i="4"/>
  <c r="Q125" i="4"/>
  <c r="I125" i="4"/>
  <c r="H125" i="4"/>
  <c r="Q124" i="4"/>
  <c r="I124" i="4"/>
  <c r="H124" i="4"/>
  <c r="Q123" i="4"/>
  <c r="I123" i="4"/>
  <c r="H123" i="4"/>
  <c r="Q122" i="4"/>
  <c r="I122" i="4"/>
  <c r="H122" i="4"/>
  <c r="Q121" i="4"/>
  <c r="I121" i="4"/>
  <c r="H121" i="4"/>
  <c r="Q120" i="4"/>
  <c r="I120" i="4"/>
  <c r="H120" i="4"/>
  <c r="Q119" i="4"/>
  <c r="Q118" i="4"/>
  <c r="I118" i="4"/>
  <c r="H118" i="4"/>
  <c r="Q117" i="4"/>
  <c r="I117" i="4"/>
  <c r="H117" i="4"/>
  <c r="Q116" i="4"/>
  <c r="I116" i="4"/>
  <c r="H116" i="4"/>
  <c r="Q115" i="4"/>
  <c r="I115" i="4"/>
  <c r="H115" i="4"/>
  <c r="Q114" i="4"/>
  <c r="I114" i="4"/>
  <c r="H114" i="4"/>
  <c r="Q113" i="4"/>
  <c r="I113" i="4"/>
  <c r="H113" i="4"/>
  <c r="Q112" i="4"/>
  <c r="I112" i="4"/>
  <c r="H112" i="4"/>
  <c r="Q111" i="4"/>
  <c r="Q110" i="4"/>
  <c r="I110" i="4"/>
  <c r="H110" i="4"/>
  <c r="Q109" i="4"/>
  <c r="I109" i="4"/>
  <c r="H109" i="4"/>
  <c r="Q108" i="4"/>
  <c r="I108" i="4"/>
  <c r="H108" i="4"/>
  <c r="Q107" i="4"/>
  <c r="I107" i="4"/>
  <c r="H107" i="4"/>
  <c r="Q106" i="4"/>
  <c r="I106" i="4"/>
  <c r="H106" i="4"/>
  <c r="Q105" i="4"/>
  <c r="Q104" i="4"/>
  <c r="Q103" i="4"/>
  <c r="I103" i="4"/>
  <c r="H103" i="4"/>
  <c r="Q102" i="4"/>
  <c r="I102" i="4"/>
  <c r="H102" i="4"/>
  <c r="Q101" i="4"/>
  <c r="I101" i="4"/>
  <c r="H101" i="4"/>
  <c r="Q100" i="4"/>
  <c r="I100" i="4"/>
  <c r="H100" i="4"/>
  <c r="Q99" i="4"/>
  <c r="I99" i="4"/>
  <c r="H99" i="4"/>
  <c r="Q98" i="4"/>
  <c r="I98" i="4"/>
  <c r="H98" i="4"/>
  <c r="Q97" i="4"/>
  <c r="I97" i="4"/>
  <c r="H97" i="4"/>
  <c r="Q96" i="4"/>
  <c r="I96" i="4"/>
  <c r="H96" i="4"/>
  <c r="Q95" i="4"/>
  <c r="I95" i="4"/>
  <c r="H95" i="4"/>
  <c r="Q94" i="4"/>
  <c r="I94" i="4"/>
  <c r="H94" i="4"/>
  <c r="Q93" i="4"/>
  <c r="I93" i="4"/>
  <c r="H93" i="4"/>
  <c r="Q92" i="4"/>
  <c r="I92" i="4"/>
  <c r="H92" i="4"/>
  <c r="Q91" i="4"/>
  <c r="I91" i="4"/>
  <c r="H91" i="4"/>
  <c r="Q90" i="4"/>
  <c r="I90" i="4"/>
  <c r="H90" i="4"/>
  <c r="Q89" i="4"/>
  <c r="I89" i="4"/>
  <c r="H89" i="4"/>
  <c r="Q88" i="4"/>
  <c r="I88" i="4"/>
  <c r="H88" i="4"/>
  <c r="Q87" i="4"/>
  <c r="I87" i="4"/>
  <c r="H87" i="4"/>
  <c r="Q86" i="4"/>
  <c r="I86" i="4"/>
  <c r="H86" i="4"/>
  <c r="Q85" i="4"/>
  <c r="I85" i="4"/>
  <c r="H85" i="4"/>
  <c r="Q84" i="4"/>
  <c r="I84" i="4"/>
  <c r="H84" i="4"/>
  <c r="Q83" i="4"/>
  <c r="I83" i="4"/>
  <c r="H83" i="4"/>
  <c r="Q82" i="4"/>
  <c r="I82" i="4"/>
  <c r="H82" i="4"/>
  <c r="Q81" i="4"/>
  <c r="I81" i="4"/>
  <c r="H81" i="4"/>
  <c r="Q80" i="4"/>
  <c r="I80" i="4"/>
  <c r="H80" i="4"/>
  <c r="Q79" i="4"/>
  <c r="I79" i="4"/>
  <c r="H79" i="4"/>
  <c r="Q78" i="4"/>
  <c r="I78" i="4"/>
  <c r="H78" i="4"/>
  <c r="Q77" i="4"/>
  <c r="I77" i="4"/>
  <c r="H77" i="4"/>
  <c r="Q76" i="4"/>
  <c r="I76" i="4"/>
  <c r="H76" i="4"/>
  <c r="Q75" i="4"/>
  <c r="I75" i="4"/>
  <c r="H75" i="4"/>
  <c r="Q74" i="4"/>
  <c r="I74" i="4"/>
  <c r="H74" i="4"/>
  <c r="Q73" i="4"/>
  <c r="I73" i="4"/>
  <c r="H73" i="4"/>
  <c r="Q72" i="4"/>
  <c r="I72" i="4"/>
  <c r="H72" i="4"/>
  <c r="Q71" i="4"/>
  <c r="I71" i="4"/>
  <c r="H71" i="4"/>
  <c r="Q70" i="4"/>
  <c r="I70" i="4"/>
  <c r="H70" i="4"/>
  <c r="Q69" i="4"/>
  <c r="I69" i="4"/>
  <c r="H69" i="4"/>
  <c r="Q68" i="4"/>
  <c r="I68" i="4"/>
  <c r="H68" i="4"/>
  <c r="Q67" i="4"/>
  <c r="I67" i="4"/>
  <c r="H67" i="4"/>
  <c r="Q66" i="4"/>
  <c r="I66" i="4"/>
  <c r="H66" i="4"/>
  <c r="Q65" i="4"/>
  <c r="I65" i="4"/>
  <c r="H65" i="4"/>
  <c r="Q64" i="4"/>
  <c r="Q63" i="4"/>
  <c r="I63" i="4"/>
  <c r="H63" i="4"/>
  <c r="Q62" i="4"/>
  <c r="I62" i="4"/>
  <c r="H62" i="4"/>
  <c r="Q61" i="4"/>
  <c r="I61" i="4"/>
  <c r="H61" i="4"/>
  <c r="Q60" i="4"/>
  <c r="I60" i="4"/>
  <c r="H60" i="4"/>
  <c r="Q59" i="4"/>
  <c r="I59" i="4"/>
  <c r="H59" i="4"/>
  <c r="Q58" i="4"/>
  <c r="I58" i="4"/>
  <c r="H58" i="4"/>
  <c r="Q57" i="4"/>
  <c r="I57" i="4"/>
  <c r="H57" i="4"/>
  <c r="Q56" i="4"/>
  <c r="I56" i="4"/>
  <c r="H56" i="4"/>
  <c r="Q55" i="4"/>
  <c r="I55" i="4"/>
  <c r="H55" i="4"/>
  <c r="Q54" i="4"/>
  <c r="I54" i="4"/>
  <c r="H54" i="4"/>
  <c r="Q53" i="4"/>
  <c r="I53" i="4"/>
  <c r="H53" i="4"/>
  <c r="Q52" i="4"/>
  <c r="I52" i="4"/>
  <c r="H52" i="4"/>
  <c r="Q51" i="4"/>
  <c r="I51" i="4"/>
  <c r="H51" i="4"/>
  <c r="Q50" i="4"/>
  <c r="I50" i="4"/>
  <c r="H50" i="4"/>
  <c r="Q49" i="4"/>
  <c r="Q48" i="4"/>
  <c r="I48" i="4"/>
  <c r="H48" i="4"/>
  <c r="Q47" i="4"/>
  <c r="I47" i="4"/>
  <c r="H47" i="4"/>
  <c r="Q46" i="4"/>
  <c r="I46" i="4"/>
  <c r="H46" i="4"/>
  <c r="Q45" i="4"/>
  <c r="I45" i="4"/>
  <c r="H45" i="4"/>
  <c r="Q44" i="4"/>
  <c r="I44" i="4"/>
  <c r="H44" i="4"/>
  <c r="Q43" i="4"/>
  <c r="I43" i="4"/>
  <c r="H43" i="4"/>
  <c r="Q42" i="4"/>
  <c r="I42" i="4"/>
  <c r="H42" i="4"/>
  <c r="Q41" i="4"/>
  <c r="I41" i="4"/>
  <c r="H41" i="4"/>
  <c r="Q40" i="4"/>
  <c r="I40" i="4"/>
  <c r="H40" i="4"/>
  <c r="Q39" i="4"/>
  <c r="I39" i="4"/>
  <c r="H39" i="4"/>
  <c r="Q38" i="4"/>
  <c r="I38" i="4"/>
  <c r="H38" i="4"/>
  <c r="Q37" i="4"/>
  <c r="I37" i="4"/>
  <c r="H37" i="4"/>
  <c r="Q36" i="4"/>
  <c r="I36" i="4"/>
  <c r="H36" i="4"/>
  <c r="Q35" i="4"/>
  <c r="I35" i="4"/>
  <c r="H35" i="4"/>
  <c r="Q34" i="4"/>
  <c r="I34" i="4"/>
  <c r="H34" i="4"/>
  <c r="Q33" i="4"/>
  <c r="I33" i="4"/>
  <c r="H33" i="4"/>
  <c r="Q32" i="4"/>
  <c r="I32" i="4"/>
  <c r="H32" i="4"/>
  <c r="Q31" i="4"/>
  <c r="I31" i="4"/>
  <c r="H31" i="4"/>
  <c r="Q30" i="4"/>
  <c r="I30" i="4"/>
  <c r="H30" i="4"/>
  <c r="Q29" i="4"/>
  <c r="I29" i="4"/>
  <c r="H29" i="4"/>
  <c r="Q28" i="4"/>
  <c r="I28" i="4"/>
  <c r="H28" i="4"/>
  <c r="Q27" i="4"/>
  <c r="I27" i="4"/>
  <c r="H27" i="4"/>
  <c r="Q26" i="4"/>
  <c r="I26" i="4"/>
  <c r="H26" i="4"/>
  <c r="Q25" i="4"/>
  <c r="I25" i="4"/>
  <c r="H25" i="4"/>
  <c r="Q24" i="4"/>
  <c r="I24" i="4"/>
  <c r="H24" i="4"/>
  <c r="Q23" i="4"/>
  <c r="I23" i="4"/>
  <c r="H23" i="4"/>
  <c r="Q22" i="4"/>
  <c r="I22" i="4"/>
  <c r="H22" i="4"/>
  <c r="Q21" i="4"/>
  <c r="I21" i="4"/>
  <c r="H21" i="4"/>
  <c r="Q20" i="4"/>
  <c r="I20" i="4"/>
  <c r="H20" i="4"/>
  <c r="Q19" i="4"/>
  <c r="I19" i="4"/>
  <c r="H19" i="4"/>
  <c r="Q18" i="4"/>
  <c r="I18" i="4"/>
  <c r="H18" i="4"/>
  <c r="Q17" i="4"/>
  <c r="I17" i="4"/>
  <c r="H17" i="4"/>
  <c r="Q16" i="4"/>
  <c r="I16" i="4"/>
  <c r="H16" i="4"/>
  <c r="Q15" i="4"/>
  <c r="I15" i="4"/>
  <c r="H15" i="4"/>
  <c r="Q14" i="4"/>
  <c r="I14" i="4"/>
  <c r="H14" i="4"/>
  <c r="Q13" i="4"/>
  <c r="I13" i="4"/>
  <c r="H13" i="4"/>
  <c r="Q12" i="4"/>
  <c r="I12" i="4"/>
  <c r="H12" i="4"/>
  <c r="Q11" i="4"/>
  <c r="Q10" i="4"/>
  <c r="I10" i="4"/>
  <c r="H10" i="4"/>
  <c r="Q9" i="4"/>
  <c r="Q8" i="4"/>
  <c r="Q7" i="4"/>
  <c r="I7" i="4"/>
  <c r="H7" i="4"/>
  <c r="Q6" i="4"/>
  <c r="I6" i="4"/>
  <c r="H6" i="4"/>
  <c r="Q5" i="4"/>
  <c r="I5" i="4"/>
  <c r="H5" i="4"/>
  <c r="Q4" i="4"/>
  <c r="I4" i="4"/>
  <c r="H4" i="4"/>
  <c r="I1085" i="3"/>
  <c r="H1085" i="3"/>
  <c r="G1085" i="3"/>
  <c r="I1074" i="3"/>
  <c r="H1074" i="3"/>
  <c r="G1074" i="3"/>
  <c r="I1063" i="3"/>
  <c r="H1063" i="3"/>
  <c r="G1063" i="3"/>
  <c r="I1052" i="3"/>
  <c r="H1052" i="3"/>
  <c r="G1052" i="3"/>
  <c r="I1041" i="3"/>
  <c r="H1041" i="3"/>
  <c r="G1041" i="3"/>
  <c r="I1032" i="3"/>
  <c r="H1032" i="3"/>
  <c r="G1032" i="3"/>
  <c r="H1028" i="3"/>
  <c r="G1028" i="3"/>
  <c r="I1020" i="3"/>
  <c r="H1020" i="3"/>
  <c r="G1020" i="3"/>
  <c r="I1009" i="3"/>
  <c r="H1009" i="3"/>
  <c r="G1009" i="3"/>
  <c r="I1003" i="3"/>
  <c r="H1003" i="3"/>
  <c r="G1003" i="3"/>
  <c r="I995" i="3"/>
  <c r="H995" i="3"/>
  <c r="G995" i="3"/>
  <c r="I985" i="3"/>
  <c r="H985" i="3"/>
  <c r="G985" i="3"/>
  <c r="I975" i="3"/>
  <c r="H975" i="3"/>
  <c r="G975" i="3"/>
  <c r="I967" i="3"/>
  <c r="H967" i="3"/>
  <c r="G967" i="3"/>
  <c r="I955" i="3"/>
  <c r="H955" i="3"/>
  <c r="G955" i="3"/>
  <c r="I944" i="3"/>
  <c r="H944" i="3"/>
  <c r="G944" i="3"/>
  <c r="I933" i="3"/>
  <c r="H933" i="3"/>
  <c r="G933" i="3"/>
  <c r="I924" i="3"/>
  <c r="H924" i="3"/>
  <c r="G924" i="3"/>
  <c r="I913" i="3"/>
  <c r="H913" i="3"/>
  <c r="G913" i="3"/>
  <c r="I905" i="3"/>
  <c r="H905" i="3"/>
  <c r="G905" i="3"/>
  <c r="I818" i="3"/>
  <c r="H818" i="3"/>
  <c r="G818" i="3"/>
  <c r="H816" i="3"/>
  <c r="G816" i="3"/>
  <c r="I812" i="3"/>
  <c r="H812" i="3"/>
  <c r="G812" i="3"/>
  <c r="I805" i="3"/>
  <c r="H805" i="3"/>
  <c r="G805" i="3"/>
  <c r="I797" i="3"/>
  <c r="H797" i="3"/>
  <c r="G797" i="3"/>
  <c r="H794" i="3"/>
  <c r="G794" i="3"/>
  <c r="H793" i="3"/>
  <c r="G793" i="3"/>
  <c r="H790" i="3"/>
  <c r="G790" i="3"/>
  <c r="I781" i="3"/>
  <c r="H781" i="3"/>
  <c r="G781" i="3"/>
  <c r="I761" i="3"/>
  <c r="H761" i="3"/>
  <c r="G761" i="3"/>
  <c r="I753" i="3"/>
  <c r="H753" i="3"/>
  <c r="G753" i="3"/>
  <c r="I742" i="3"/>
  <c r="H742" i="3"/>
  <c r="G742" i="3"/>
  <c r="I733" i="3"/>
  <c r="H733" i="3"/>
  <c r="G733" i="3"/>
  <c r="I720" i="3"/>
  <c r="H720" i="3"/>
  <c r="G720" i="3"/>
  <c r="I709" i="3"/>
  <c r="H709" i="3"/>
  <c r="G709" i="3"/>
  <c r="I702" i="3"/>
  <c r="H702" i="3"/>
  <c r="G702" i="3"/>
  <c r="I698" i="3"/>
  <c r="H698" i="3"/>
  <c r="G698" i="3"/>
  <c r="I691" i="3"/>
  <c r="H691" i="3"/>
  <c r="G691" i="3"/>
  <c r="I682" i="3"/>
  <c r="H682" i="3"/>
  <c r="G682" i="3"/>
  <c r="I674" i="3"/>
  <c r="H674" i="3"/>
  <c r="G674" i="3"/>
  <c r="I666" i="3"/>
  <c r="H666" i="3"/>
  <c r="G666" i="3"/>
  <c r="I657" i="3"/>
  <c r="H657" i="3"/>
  <c r="G657" i="3"/>
  <c r="I651" i="3"/>
  <c r="H651" i="3"/>
  <c r="G651" i="3"/>
  <c r="I643" i="3"/>
  <c r="H643" i="3"/>
  <c r="G643" i="3"/>
  <c r="H641" i="3"/>
  <c r="G641" i="3"/>
  <c r="I630" i="3"/>
  <c r="H630" i="3"/>
  <c r="G630" i="3"/>
  <c r="I621" i="3"/>
  <c r="H621" i="3"/>
  <c r="G621" i="3"/>
  <c r="H617" i="3"/>
  <c r="G617" i="3"/>
  <c r="I608" i="3"/>
  <c r="H608" i="3"/>
  <c r="G608" i="3"/>
  <c r="H604" i="3"/>
  <c r="G604" i="3"/>
  <c r="I587" i="3"/>
  <c r="H587" i="3"/>
  <c r="G587" i="3"/>
  <c r="I573" i="3"/>
  <c r="H573" i="3"/>
  <c r="G573" i="3"/>
  <c r="I560" i="3"/>
  <c r="H560" i="3"/>
  <c r="G560" i="3"/>
  <c r="H556" i="3"/>
  <c r="G556" i="3"/>
  <c r="H552" i="3"/>
  <c r="G552" i="3"/>
  <c r="H549" i="3"/>
  <c r="G549" i="3"/>
  <c r="H545" i="3"/>
  <c r="G545" i="3"/>
  <c r="I537" i="3"/>
  <c r="H537" i="3"/>
  <c r="G537" i="3"/>
  <c r="I529" i="3"/>
  <c r="H529" i="3"/>
  <c r="G529" i="3"/>
  <c r="I520" i="3"/>
  <c r="H520" i="3"/>
  <c r="G520" i="3"/>
  <c r="I513" i="3"/>
  <c r="H513" i="3"/>
  <c r="G513" i="3"/>
  <c r="I506" i="3"/>
  <c r="H506" i="3"/>
  <c r="G506" i="3"/>
  <c r="H500" i="3"/>
  <c r="G500" i="3"/>
  <c r="I492" i="3"/>
  <c r="H492" i="3"/>
  <c r="G492" i="3"/>
  <c r="H487" i="3"/>
  <c r="G487" i="3"/>
  <c r="H482" i="3"/>
  <c r="G482" i="3"/>
  <c r="I470" i="3"/>
  <c r="H470" i="3"/>
  <c r="G470" i="3"/>
  <c r="I462" i="3"/>
  <c r="H462" i="3"/>
  <c r="G462" i="3"/>
  <c r="H458" i="3"/>
  <c r="G458" i="3"/>
  <c r="H453" i="3"/>
  <c r="G453" i="3"/>
  <c r="H448" i="3"/>
  <c r="G448" i="3"/>
  <c r="H442" i="3"/>
  <c r="G442" i="3"/>
  <c r="H439" i="3"/>
  <c r="G439" i="3"/>
  <c r="H434" i="3"/>
  <c r="G434" i="3"/>
  <c r="H431" i="3"/>
  <c r="G431" i="3"/>
  <c r="H428" i="3"/>
  <c r="G428" i="3"/>
  <c r="H425" i="3"/>
  <c r="G425" i="3"/>
  <c r="H421" i="3"/>
  <c r="G421" i="3"/>
  <c r="I416" i="3"/>
  <c r="H416" i="3"/>
  <c r="G416" i="3"/>
  <c r="I410" i="3"/>
  <c r="H410" i="3"/>
  <c r="G410" i="3"/>
  <c r="I405" i="3"/>
  <c r="H405" i="3"/>
  <c r="G405" i="3"/>
  <c r="I400" i="3"/>
  <c r="H400" i="3"/>
  <c r="G400" i="3"/>
  <c r="H396" i="3"/>
  <c r="G396" i="3"/>
  <c r="H393" i="3"/>
  <c r="G393" i="3"/>
  <c r="H389" i="3"/>
  <c r="G389" i="3"/>
  <c r="H386" i="3"/>
  <c r="G386" i="3"/>
  <c r="H383" i="3"/>
  <c r="G383" i="3"/>
  <c r="H382" i="3"/>
  <c r="G382" i="3"/>
  <c r="H378" i="3"/>
  <c r="G378" i="3"/>
  <c r="H377" i="3"/>
  <c r="G377" i="3"/>
  <c r="H375" i="3"/>
  <c r="G375" i="3"/>
  <c r="H374" i="3"/>
  <c r="G374" i="3"/>
  <c r="H369" i="3"/>
  <c r="G369" i="3"/>
  <c r="H367" i="3"/>
  <c r="G367" i="3"/>
  <c r="I358" i="3"/>
  <c r="H358" i="3"/>
  <c r="G358" i="3"/>
  <c r="I352" i="3"/>
  <c r="H352" i="3"/>
  <c r="G352" i="3"/>
  <c r="I338" i="3"/>
  <c r="H338" i="3"/>
  <c r="G338" i="3"/>
  <c r="I325" i="3"/>
  <c r="H325" i="3"/>
  <c r="G325" i="3"/>
  <c r="I311" i="3"/>
  <c r="H311" i="3"/>
  <c r="G311" i="3"/>
  <c r="I303" i="3"/>
  <c r="H303" i="3"/>
  <c r="G303" i="3"/>
  <c r="I296" i="3"/>
  <c r="H296" i="3"/>
  <c r="G296" i="3"/>
  <c r="I291" i="3"/>
  <c r="H291" i="3"/>
  <c r="G291" i="3"/>
  <c r="I284" i="3"/>
  <c r="H284" i="3"/>
  <c r="G284" i="3"/>
  <c r="I276" i="3"/>
  <c r="H276" i="3"/>
  <c r="G276" i="3"/>
  <c r="H274" i="3"/>
  <c r="G274" i="3"/>
  <c r="H273" i="3"/>
  <c r="G273" i="3"/>
  <c r="I264" i="3"/>
  <c r="H264" i="3"/>
  <c r="G264" i="3"/>
  <c r="H259" i="3"/>
  <c r="G259" i="3"/>
  <c r="H256" i="3"/>
  <c r="G256" i="3"/>
  <c r="H253" i="3"/>
  <c r="G253" i="3"/>
  <c r="I247" i="3"/>
  <c r="H247" i="3"/>
  <c r="G247" i="3"/>
  <c r="I238" i="3"/>
  <c r="H238" i="3"/>
  <c r="G238" i="3"/>
  <c r="H234" i="3"/>
  <c r="G234" i="3"/>
  <c r="H229" i="3"/>
  <c r="G229" i="3"/>
  <c r="H225" i="3"/>
  <c r="G225" i="3"/>
  <c r="H222" i="3"/>
  <c r="G222" i="3"/>
  <c r="H220" i="3"/>
  <c r="G220" i="3"/>
  <c r="H218" i="3"/>
  <c r="G218" i="3"/>
  <c r="I211" i="3"/>
  <c r="H211" i="3"/>
  <c r="G211" i="3"/>
  <c r="I202" i="3"/>
  <c r="H202" i="3"/>
  <c r="G202" i="3"/>
  <c r="H198" i="3"/>
  <c r="G198" i="3"/>
  <c r="H196" i="3"/>
  <c r="G196" i="3"/>
  <c r="H193" i="3"/>
  <c r="G193" i="3"/>
  <c r="I184" i="3"/>
  <c r="H184" i="3"/>
  <c r="G184" i="3"/>
  <c r="I180" i="3"/>
  <c r="H180" i="3"/>
  <c r="G180" i="3"/>
  <c r="I171" i="3"/>
  <c r="H171" i="3"/>
  <c r="G171" i="3"/>
  <c r="I161" i="3"/>
  <c r="H161" i="3"/>
  <c r="G161" i="3"/>
  <c r="I149" i="3"/>
  <c r="H149" i="3"/>
  <c r="G149" i="3"/>
  <c r="H146" i="3"/>
  <c r="G146" i="3"/>
  <c r="I138" i="3"/>
  <c r="H138" i="3"/>
  <c r="G138" i="3"/>
  <c r="I127" i="3"/>
  <c r="H127" i="3"/>
  <c r="G127" i="3"/>
  <c r="I119" i="3"/>
  <c r="H119" i="3"/>
  <c r="G119" i="3"/>
  <c r="I112" i="3"/>
  <c r="H112" i="3"/>
  <c r="G112" i="3"/>
  <c r="H108" i="3"/>
  <c r="G108" i="3"/>
  <c r="I100" i="3"/>
  <c r="H100" i="3"/>
  <c r="G100" i="3"/>
  <c r="H99" i="3"/>
  <c r="G99" i="3"/>
  <c r="H95" i="3"/>
  <c r="G95" i="3"/>
  <c r="H94" i="3"/>
  <c r="G94" i="3"/>
  <c r="I90" i="3"/>
  <c r="H90" i="3"/>
  <c r="G90" i="3"/>
  <c r="I83" i="3"/>
  <c r="H83" i="3"/>
  <c r="G83" i="3"/>
  <c r="I77" i="3"/>
  <c r="H77" i="3"/>
  <c r="G77" i="3"/>
  <c r="I71" i="3"/>
  <c r="H71" i="3"/>
  <c r="G71" i="3"/>
  <c r="I66" i="3"/>
  <c r="H66" i="3"/>
  <c r="G66" i="3"/>
  <c r="I61" i="3"/>
  <c r="H61" i="3"/>
  <c r="G61" i="3"/>
  <c r="I56" i="3"/>
  <c r="H56" i="3"/>
  <c r="G56" i="3"/>
  <c r="I50" i="3"/>
  <c r="H50" i="3"/>
  <c r="G50" i="3"/>
  <c r="I45" i="3"/>
  <c r="H45" i="3"/>
  <c r="G45" i="3"/>
  <c r="I39" i="3"/>
  <c r="H39" i="3"/>
  <c r="G39" i="3"/>
  <c r="I34" i="3"/>
  <c r="H34" i="3"/>
  <c r="G34" i="3"/>
  <c r="I29" i="3"/>
  <c r="H29" i="3"/>
  <c r="G29" i="3"/>
  <c r="I24" i="3"/>
  <c r="H24" i="3"/>
  <c r="G24" i="3"/>
  <c r="I16" i="3"/>
  <c r="H16" i="3"/>
  <c r="G16" i="3"/>
  <c r="H14" i="3"/>
  <c r="G14" i="3"/>
  <c r="I11" i="3"/>
  <c r="H11" i="3"/>
  <c r="G11" i="3"/>
  <c r="I7" i="3"/>
  <c r="H7" i="3"/>
  <c r="G7" i="3"/>
  <c r="I6" i="3"/>
  <c r="H6" i="3"/>
  <c r="G6" i="3"/>
  <c r="I4" i="3"/>
  <c r="H4" i="3"/>
  <c r="G4" i="3"/>
  <c r="I3" i="3"/>
  <c r="H3" i="3"/>
  <c r="G3" i="3"/>
  <c r="M137" i="1" l="1"/>
  <c r="L137" i="1"/>
  <c r="K137" i="1"/>
  <c r="M136" i="1"/>
  <c r="L136" i="1"/>
  <c r="K136" i="1"/>
  <c r="M134" i="1"/>
  <c r="L134" i="1"/>
  <c r="K134" i="1"/>
  <c r="M133" i="1"/>
  <c r="L133" i="1"/>
  <c r="K133" i="1"/>
  <c r="M131" i="1"/>
  <c r="L131" i="1"/>
  <c r="M130" i="1"/>
  <c r="L130" i="1"/>
  <c r="M128" i="1"/>
  <c r="L128" i="1"/>
  <c r="K128" i="1"/>
  <c r="M127" i="1"/>
  <c r="L127" i="1"/>
  <c r="K127" i="1"/>
  <c r="M125" i="1"/>
  <c r="L125" i="1"/>
  <c r="K125" i="1"/>
  <c r="M124" i="1"/>
  <c r="L124" i="1"/>
  <c r="K124" i="1"/>
  <c r="M122" i="1"/>
  <c r="L122" i="1"/>
  <c r="K122" i="1"/>
  <c r="M121" i="1"/>
  <c r="L121" i="1"/>
  <c r="K121" i="1"/>
  <c r="R117" i="1"/>
  <c r="Q117" i="1"/>
  <c r="P117" i="1"/>
  <c r="O117" i="1"/>
  <c r="N117" i="1"/>
  <c r="M117" i="1"/>
  <c r="L117" i="1"/>
  <c r="R116" i="1"/>
  <c r="Q116" i="1"/>
  <c r="P116" i="1"/>
  <c r="O116" i="1"/>
  <c r="N116" i="1"/>
  <c r="M116" i="1"/>
  <c r="L116" i="1"/>
  <c r="R114" i="1"/>
  <c r="Q114" i="1"/>
  <c r="P114" i="1"/>
  <c r="O114" i="1"/>
  <c r="N114" i="1"/>
  <c r="M114" i="1"/>
  <c r="L114" i="1"/>
  <c r="R113" i="1"/>
  <c r="Q113" i="1"/>
  <c r="P113" i="1"/>
  <c r="O113" i="1"/>
  <c r="N113" i="1"/>
  <c r="M113" i="1"/>
  <c r="L113" i="1"/>
  <c r="R111" i="1"/>
  <c r="Q111" i="1"/>
  <c r="P111" i="1"/>
  <c r="O111" i="1"/>
  <c r="N111" i="1"/>
  <c r="M111" i="1"/>
  <c r="L111" i="1"/>
  <c r="R110" i="1"/>
  <c r="Q110" i="1"/>
  <c r="P110" i="1"/>
  <c r="O110" i="1"/>
  <c r="N110" i="1"/>
  <c r="M110" i="1"/>
  <c r="L110" i="1"/>
  <c r="R108" i="1"/>
  <c r="Q108" i="1"/>
  <c r="P108" i="1"/>
  <c r="O108" i="1"/>
  <c r="N108" i="1"/>
  <c r="M108" i="1"/>
  <c r="L108" i="1"/>
  <c r="R107" i="1"/>
  <c r="Q107" i="1"/>
  <c r="P107" i="1"/>
  <c r="O107" i="1"/>
  <c r="N107" i="1"/>
  <c r="M107" i="1"/>
  <c r="L107" i="1"/>
  <c r="R105" i="1"/>
  <c r="Q105" i="1"/>
  <c r="P105" i="1"/>
  <c r="O105" i="1"/>
  <c r="N105" i="1"/>
  <c r="M105" i="1"/>
  <c r="L105" i="1"/>
  <c r="R104" i="1"/>
  <c r="Q104" i="1"/>
  <c r="P104" i="1"/>
  <c r="O104" i="1"/>
  <c r="N104" i="1"/>
  <c r="M104" i="1"/>
  <c r="L104" i="1"/>
  <c r="R102" i="1"/>
  <c r="Q102" i="1"/>
  <c r="P102" i="1"/>
  <c r="O102" i="1"/>
  <c r="N102" i="1"/>
  <c r="M102" i="1"/>
  <c r="L102" i="1"/>
  <c r="R101" i="1"/>
  <c r="Q101" i="1"/>
  <c r="P101" i="1"/>
  <c r="O101" i="1"/>
  <c r="N101" i="1"/>
  <c r="M101" i="1"/>
  <c r="L101" i="1"/>
  <c r="P95" i="1"/>
  <c r="O95" i="1"/>
  <c r="N95" i="1"/>
  <c r="M95" i="1"/>
  <c r="L95" i="1"/>
  <c r="P94" i="1"/>
  <c r="O94" i="1"/>
  <c r="N94" i="1"/>
  <c r="M94" i="1"/>
  <c r="L94" i="1"/>
  <c r="P92" i="1"/>
  <c r="O92" i="1"/>
  <c r="N92" i="1"/>
  <c r="M92" i="1"/>
  <c r="L92" i="1"/>
  <c r="P91" i="1"/>
  <c r="O91" i="1"/>
  <c r="N91" i="1"/>
  <c r="M91" i="1"/>
  <c r="L91" i="1"/>
  <c r="P74" i="1"/>
  <c r="O74" i="1"/>
  <c r="N74" i="1"/>
  <c r="M74" i="1"/>
  <c r="L74" i="1"/>
  <c r="P73" i="1"/>
  <c r="O73" i="1"/>
  <c r="N73" i="1"/>
  <c r="M73" i="1"/>
  <c r="L73" i="1"/>
  <c r="P71" i="1"/>
  <c r="O71" i="1"/>
  <c r="N71" i="1"/>
  <c r="M71" i="1"/>
  <c r="L71" i="1"/>
  <c r="P70" i="1"/>
  <c r="O70" i="1"/>
  <c r="N70" i="1"/>
  <c r="M70" i="1"/>
  <c r="L70" i="1"/>
  <c r="P68" i="1"/>
  <c r="O68" i="1"/>
  <c r="N68" i="1"/>
  <c r="M68" i="1"/>
  <c r="L68" i="1"/>
  <c r="P67" i="1"/>
  <c r="O67" i="1"/>
  <c r="N67" i="1"/>
  <c r="M67" i="1"/>
  <c r="L67" i="1"/>
  <c r="P65" i="1"/>
  <c r="O65" i="1"/>
  <c r="N65" i="1"/>
  <c r="M65" i="1"/>
  <c r="L65" i="1"/>
  <c r="P64" i="1"/>
  <c r="O64" i="1"/>
  <c r="N64" i="1"/>
  <c r="M64" i="1"/>
  <c r="L64" i="1"/>
  <c r="P62" i="1"/>
  <c r="O62" i="1"/>
  <c r="N62" i="1"/>
  <c r="M62" i="1"/>
  <c r="L62" i="1"/>
  <c r="P61" i="1"/>
  <c r="O61" i="1"/>
  <c r="N61" i="1"/>
  <c r="M61" i="1"/>
  <c r="L61" i="1"/>
  <c r="P59" i="1"/>
  <c r="O59" i="1"/>
  <c r="N59" i="1"/>
  <c r="M59" i="1"/>
  <c r="L59" i="1"/>
  <c r="P58" i="1"/>
  <c r="O58" i="1"/>
  <c r="N58" i="1"/>
  <c r="M58" i="1"/>
  <c r="L58" i="1"/>
  <c r="N18" i="1"/>
  <c r="N17" i="1"/>
  <c r="N15" i="1"/>
  <c r="N14" i="1"/>
  <c r="N13" i="1"/>
  <c r="N12" i="1"/>
  <c r="N11" i="1"/>
  <c r="N10" i="1"/>
  <c r="N9" i="1"/>
  <c r="N8" i="1"/>
  <c r="N7" i="1"/>
  <c r="N6" i="1"/>
  <c r="N5" i="1"/>
  <c r="N4" i="1"/>
</calcChain>
</file>

<file path=xl/sharedStrings.xml><?xml version="1.0" encoding="utf-8"?>
<sst xmlns="http://schemas.openxmlformats.org/spreadsheetml/2006/main" count="2356" uniqueCount="1157">
  <si>
    <t>Seq.</t>
  </si>
  <si>
    <t>Sample name</t>
  </si>
  <si>
    <t>SiO2</t>
  </si>
  <si>
    <t>Al2O3</t>
  </si>
  <si>
    <t>Fe2O3</t>
  </si>
  <si>
    <t>MgO</t>
  </si>
  <si>
    <t>CaO</t>
  </si>
  <si>
    <t>Na2O</t>
  </si>
  <si>
    <t>K2O</t>
  </si>
  <si>
    <t>TiO2</t>
  </si>
  <si>
    <t>MnO</t>
  </si>
  <si>
    <t>P2O5</t>
  </si>
  <si>
    <t>LOI(%)</t>
  </si>
  <si>
    <t>Total</t>
  </si>
  <si>
    <t>(%)</t>
  </si>
  <si>
    <t>GROVE-BD1</t>
  </si>
  <si>
    <t>GROVE-BD4</t>
  </si>
  <si>
    <t>GROVE-RYD02</t>
  </si>
  <si>
    <t>GROVE-RYD06</t>
  </si>
  <si>
    <t>GROVE-NG26</t>
  </si>
  <si>
    <t>GROVE-NG29</t>
  </si>
  <si>
    <t>GROVE-NG31</t>
  </si>
  <si>
    <t>GROVE-NG32</t>
  </si>
  <si>
    <t>GROVE-NG42</t>
  </si>
  <si>
    <t>GROVE-NG52</t>
  </si>
  <si>
    <t>GROVE-NG69</t>
  </si>
  <si>
    <t>GROVE-NG71</t>
  </si>
  <si>
    <t>GROVE-NGc9</t>
  </si>
  <si>
    <t>GROVE-ryd-dd</t>
  </si>
  <si>
    <t>GROVE-cold cont</t>
  </si>
  <si>
    <t>Stndards</t>
  </si>
  <si>
    <t>Govindaraju (1994)Spec. Iss. Geostandards Newsletter, vol Xviii</t>
  </si>
  <si>
    <t>ACE ( Govindaraju, 1994)</t>
  </si>
  <si>
    <t>ACE-1 (n=5)</t>
  </si>
  <si>
    <t>n.d.</t>
  </si>
  <si>
    <t xml:space="preserve"> </t>
  </si>
  <si>
    <t>1 sigma</t>
  </si>
  <si>
    <t>ACE2/4 (n=5)</t>
  </si>
  <si>
    <t>BHVO-1(Govindaraju, 1994)</t>
  </si>
  <si>
    <t>BHVO-1 (n=8)</t>
  </si>
  <si>
    <t>BIR(Govindaraju, 1994)</t>
  </si>
  <si>
    <t>BIR (N=8)</t>
  </si>
  <si>
    <t>Sample name (1-20)</t>
  </si>
  <si>
    <t>Zn</t>
  </si>
  <si>
    <t>Cu</t>
  </si>
  <si>
    <t>Ni</t>
  </si>
  <si>
    <t>Cr</t>
  </si>
  <si>
    <t>V</t>
  </si>
  <si>
    <t>Ba</t>
  </si>
  <si>
    <t>Sc</t>
  </si>
  <si>
    <t>La</t>
  </si>
  <si>
    <t>Ce</t>
  </si>
  <si>
    <t>Nd</t>
  </si>
  <si>
    <t>U</t>
  </si>
  <si>
    <t>Th</t>
  </si>
  <si>
    <t>Pb</t>
  </si>
  <si>
    <t>Nb</t>
  </si>
  <si>
    <t>Zr</t>
  </si>
  <si>
    <t>Y</t>
  </si>
  <si>
    <t>Sr</t>
  </si>
  <si>
    <t>Rb</t>
  </si>
  <si>
    <t>(ppm)</t>
  </si>
  <si>
    <t>Grove-BD01</t>
  </si>
  <si>
    <t>Grove-BD04</t>
  </si>
  <si>
    <t>Grove-RYD-02</t>
  </si>
  <si>
    <t>Grove-RYD-06</t>
  </si>
  <si>
    <t>Grove-NG26</t>
  </si>
  <si>
    <t>Grove-NG29</t>
  </si>
  <si>
    <t>Grove-NG31</t>
  </si>
  <si>
    <t>Grove-NG32</t>
  </si>
  <si>
    <t>Grove-NG32b</t>
  </si>
  <si>
    <t>Grove-NG42</t>
  </si>
  <si>
    <t>Grove-NG52</t>
  </si>
  <si>
    <t>Grove-NG69</t>
  </si>
  <si>
    <t>Grove-NG71</t>
  </si>
  <si>
    <t>Grove-NGc9</t>
  </si>
  <si>
    <t>Grove-RYD-dd</t>
  </si>
  <si>
    <t>Grove-Cold-cont</t>
  </si>
  <si>
    <t>BCR</t>
  </si>
  <si>
    <t>Govindaraju, 1994)</t>
  </si>
  <si>
    <t>Average</t>
  </si>
  <si>
    <t>1sigma</t>
  </si>
  <si>
    <t>BEN</t>
  </si>
  <si>
    <t>BHVO-1</t>
  </si>
  <si>
    <t>BIR</t>
  </si>
  <si>
    <t>ACE-1</t>
  </si>
  <si>
    <t>ACE</t>
  </si>
  <si>
    <t>RGM-1</t>
  </si>
  <si>
    <t>Zr1</t>
  </si>
  <si>
    <t>BIR-1</t>
  </si>
  <si>
    <t>RGM</t>
  </si>
  <si>
    <t>Cape Town Batch, Chris Harris</t>
  </si>
  <si>
    <t>Sample</t>
  </si>
  <si>
    <t xml:space="preserve">d13C </t>
  </si>
  <si>
    <t xml:space="preserve">d18O </t>
  </si>
  <si>
    <t xml:space="preserve">%cc </t>
  </si>
  <si>
    <t>V-PDB</t>
  </si>
  <si>
    <t>v-SMOW</t>
  </si>
  <si>
    <t>BD1</t>
  </si>
  <si>
    <t>BD6</t>
  </si>
  <si>
    <t>PL 10</t>
  </si>
  <si>
    <t>PL contact</t>
  </si>
  <si>
    <t>PL20</t>
  </si>
  <si>
    <t>RYD 06</t>
  </si>
  <si>
    <t>RYD01</t>
  </si>
  <si>
    <t>RYD17</t>
  </si>
  <si>
    <t>Batch 1, Durham</t>
  </si>
  <si>
    <t>Measured P5-13</t>
  </si>
  <si>
    <t>Omit P13 always</t>
  </si>
  <si>
    <t>Normalise to NBS19</t>
  </si>
  <si>
    <t>Normalise to NBS19 and LSVEC</t>
  </si>
  <si>
    <t xml:space="preserve">ID </t>
  </si>
  <si>
    <t>Weight (mg)</t>
  </si>
  <si>
    <t>Area All (5)</t>
  </si>
  <si>
    <t>d13C</t>
  </si>
  <si>
    <t>sd</t>
  </si>
  <si>
    <t>d18O</t>
  </si>
  <si>
    <t>Comment</t>
  </si>
  <si>
    <t>Sensitivity</t>
  </si>
  <si>
    <t>13C12C</t>
  </si>
  <si>
    <t>18O/16O</t>
  </si>
  <si>
    <t>(Vs)</t>
  </si>
  <si>
    <t>(Vs/mg)</t>
  </si>
  <si>
    <t>v-pdb</t>
  </si>
  <si>
    <t>v-smow</t>
  </si>
  <si>
    <t>DSC01</t>
  </si>
  <si>
    <t>DCS01</t>
  </si>
  <si>
    <t>NBS 18</t>
  </si>
  <si>
    <t>NBS 19</t>
  </si>
  <si>
    <t>LS VEC</t>
  </si>
  <si>
    <t>Raw</t>
  </si>
  <si>
    <t>Expected</t>
  </si>
  <si>
    <t>Corrected</t>
  </si>
  <si>
    <t>Av</t>
  </si>
  <si>
    <t>SAMPLES</t>
  </si>
  <si>
    <t>dec1</t>
  </si>
  <si>
    <t>PEP1</t>
  </si>
  <si>
    <t>Batch 2, Durham</t>
  </si>
  <si>
    <t>STANDARDS</t>
  </si>
  <si>
    <t>ID</t>
  </si>
  <si>
    <t>Nu Replicates</t>
  </si>
  <si>
    <t>AVE 13C12C</t>
  </si>
  <si>
    <t>AVE 18O/16O</t>
  </si>
  <si>
    <t>Expected Values v-pdb</t>
  </si>
  <si>
    <t>n</t>
  </si>
  <si>
    <t>C</t>
  </si>
  <si>
    <t>O</t>
  </si>
  <si>
    <t>30th Nov 2012</t>
  </si>
  <si>
    <t>UNKNOWNS</t>
  </si>
  <si>
    <t>Weight (ug)</t>
  </si>
  <si>
    <t>Area All (P5)(Vs)</t>
  </si>
  <si>
    <t>NG 109</t>
  </si>
  <si>
    <t>NG 110</t>
  </si>
  <si>
    <t>NG 12</t>
  </si>
  <si>
    <t>NG 28</t>
  </si>
  <si>
    <t>NG 29</t>
  </si>
  <si>
    <t>NG 30</t>
  </si>
  <si>
    <t>NG 31</t>
  </si>
  <si>
    <t>NG 34</t>
  </si>
  <si>
    <t>NG 42 W CONTACT</t>
  </si>
  <si>
    <t>NG 49</t>
  </si>
  <si>
    <t>NG 50</t>
  </si>
  <si>
    <t>NG 53</t>
  </si>
  <si>
    <t>NG 59</t>
  </si>
  <si>
    <t>NG/12-27</t>
  </si>
  <si>
    <t>NG/12-31</t>
  </si>
  <si>
    <t>RYD 02</t>
  </si>
  <si>
    <t>Batch 3, Durham</t>
  </si>
  <si>
    <t>Area (Vs)</t>
  </si>
  <si>
    <r>
      <t>d</t>
    </r>
    <r>
      <rPr>
        <vertAlign val="superscript"/>
        <sz val="10"/>
        <rFont val="Arial"/>
        <family val="2"/>
      </rPr>
      <t>13</t>
    </r>
    <r>
      <rPr>
        <sz val="10"/>
        <rFont val="Arial"/>
        <family val="2"/>
      </rPr>
      <t>C</t>
    </r>
  </si>
  <si>
    <t>s.d.</t>
  </si>
  <si>
    <r>
      <t>d</t>
    </r>
    <r>
      <rPr>
        <vertAlign val="superscript"/>
        <sz val="10"/>
        <rFont val="Arial"/>
        <family val="2"/>
      </rPr>
      <t>18</t>
    </r>
    <r>
      <rPr>
        <sz val="10"/>
        <rFont val="Arial"/>
        <family val="2"/>
      </rPr>
      <t>O</t>
    </r>
  </si>
  <si>
    <r>
      <t>d</t>
    </r>
    <r>
      <rPr>
        <vertAlign val="superscript"/>
        <sz val="10"/>
        <rFont val="Arial"/>
        <family val="2"/>
      </rPr>
      <t>13</t>
    </r>
    <r>
      <rPr>
        <sz val="11"/>
        <color theme="1"/>
        <rFont val="Calibri"/>
        <family val="2"/>
        <scheme val="minor"/>
      </rPr>
      <t>C</t>
    </r>
    <r>
      <rPr>
        <vertAlign val="subscript"/>
        <sz val="10"/>
        <rFont val="Arial"/>
        <family val="2"/>
      </rPr>
      <t>V-PDB</t>
    </r>
  </si>
  <si>
    <r>
      <t>d</t>
    </r>
    <r>
      <rPr>
        <vertAlign val="superscript"/>
        <sz val="10"/>
        <rFont val="Arial"/>
        <family val="2"/>
      </rPr>
      <t>18</t>
    </r>
    <r>
      <rPr>
        <sz val="11"/>
        <color theme="1"/>
        <rFont val="Calibri"/>
        <family val="2"/>
        <scheme val="minor"/>
      </rPr>
      <t>O</t>
    </r>
    <r>
      <rPr>
        <vertAlign val="subscript"/>
        <sz val="10"/>
        <rFont val="Arial"/>
        <family val="2"/>
      </rPr>
      <t>V-PDB</t>
    </r>
  </si>
  <si>
    <r>
      <t>d</t>
    </r>
    <r>
      <rPr>
        <vertAlign val="superscript"/>
        <sz val="10"/>
        <rFont val="Arial"/>
        <family val="2"/>
      </rPr>
      <t>18</t>
    </r>
    <r>
      <rPr>
        <sz val="11"/>
        <color theme="1"/>
        <rFont val="Calibri"/>
        <family val="2"/>
        <scheme val="minor"/>
      </rPr>
      <t>OV-</t>
    </r>
    <r>
      <rPr>
        <vertAlign val="subscript"/>
        <sz val="10"/>
        <rFont val="Arial"/>
        <family val="2"/>
      </rPr>
      <t>SMOW</t>
    </r>
  </si>
  <si>
    <t>Standards</t>
  </si>
  <si>
    <t>Standard Summary</t>
  </si>
  <si>
    <t>mean</t>
  </si>
  <si>
    <t>NBS-19</t>
  </si>
  <si>
    <t>NBS-18</t>
  </si>
  <si>
    <t>Unknowns</t>
  </si>
  <si>
    <r>
      <t>d</t>
    </r>
    <r>
      <rPr>
        <b/>
        <vertAlign val="superscript"/>
        <sz val="10"/>
        <rFont val="Arial"/>
        <family val="2"/>
      </rPr>
      <t>13</t>
    </r>
    <r>
      <rPr>
        <b/>
        <sz val="10"/>
        <rFont val="Arial"/>
        <family val="2"/>
      </rPr>
      <t>C</t>
    </r>
    <r>
      <rPr>
        <b/>
        <vertAlign val="subscript"/>
        <sz val="10"/>
        <rFont val="Arial"/>
        <family val="2"/>
      </rPr>
      <t>V-PDB</t>
    </r>
  </si>
  <si>
    <r>
      <t>d</t>
    </r>
    <r>
      <rPr>
        <b/>
        <vertAlign val="superscript"/>
        <sz val="10"/>
        <rFont val="Arial"/>
        <family val="2"/>
      </rPr>
      <t>18</t>
    </r>
    <r>
      <rPr>
        <b/>
        <sz val="10"/>
        <rFont val="Arial"/>
        <family val="2"/>
      </rPr>
      <t>O</t>
    </r>
    <r>
      <rPr>
        <b/>
        <vertAlign val="subscript"/>
        <sz val="10"/>
        <rFont val="Arial"/>
        <family val="2"/>
      </rPr>
      <t>V-PDB</t>
    </r>
  </si>
  <si>
    <r>
      <t>d</t>
    </r>
    <r>
      <rPr>
        <b/>
        <vertAlign val="superscript"/>
        <sz val="10"/>
        <rFont val="Arial"/>
        <family val="2"/>
      </rPr>
      <t>18</t>
    </r>
    <r>
      <rPr>
        <b/>
        <sz val="10"/>
        <rFont val="Arial"/>
        <family val="2"/>
      </rPr>
      <t>OV-</t>
    </r>
    <r>
      <rPr>
        <b/>
        <vertAlign val="subscript"/>
        <sz val="10"/>
        <rFont val="Arial"/>
        <family val="2"/>
      </rPr>
      <t>SMOW</t>
    </r>
  </si>
  <si>
    <t>NG/12-SILL CALC</t>
  </si>
  <si>
    <t>NG 62</t>
  </si>
  <si>
    <t>NG 63</t>
  </si>
  <si>
    <t>NG 68</t>
  </si>
  <si>
    <t>NG 67</t>
  </si>
  <si>
    <t>NG 26 XRD</t>
  </si>
  <si>
    <t>NG 54</t>
  </si>
  <si>
    <t>NG 35</t>
  </si>
  <si>
    <t>NG/12-12</t>
  </si>
  <si>
    <t>RYD 05</t>
  </si>
  <si>
    <t>RYD 04</t>
  </si>
  <si>
    <t>NG 72</t>
  </si>
  <si>
    <t>NG 44</t>
  </si>
  <si>
    <t>NG 73</t>
  </si>
  <si>
    <t>NG 32</t>
  </si>
  <si>
    <t>NG/12-32</t>
  </si>
  <si>
    <t>Summary of Stable Isotope Data</t>
  </si>
  <si>
    <t>Sample descriptor</t>
  </si>
  <si>
    <t>Distance (m)</t>
  </si>
  <si>
    <t>from igneous</t>
  </si>
  <si>
    <t>Big sill 4 m</t>
  </si>
  <si>
    <t>Big sill 7 m</t>
  </si>
  <si>
    <t>4 m above RYD sill</t>
  </si>
  <si>
    <t>poor data</t>
  </si>
  <si>
    <t>nd</t>
  </si>
  <si>
    <t>RYD sill 1.2 m</t>
  </si>
  <si>
    <t>RYD sill 0.2 m</t>
  </si>
  <si>
    <t>Dyke B contact</t>
  </si>
  <si>
    <t>Dyke B 10 cm</t>
  </si>
  <si>
    <t>Dyke A contact red</t>
  </si>
  <si>
    <t>Dyke A 8 m</t>
  </si>
  <si>
    <t>big bachan red dyke contact</t>
  </si>
  <si>
    <t>dyke xenolith</t>
  </si>
  <si>
    <t>RYD 0.6 m</t>
  </si>
  <si>
    <t>RYD 5.8 m</t>
  </si>
  <si>
    <t>RYD06 CH</t>
  </si>
  <si>
    <t>RYD01 CH</t>
  </si>
  <si>
    <t>RYD 0.5 m</t>
  </si>
  <si>
    <t>RYD17 CH</t>
  </si>
  <si>
    <t>RYD 1.9</t>
  </si>
  <si>
    <t>RYD y 4.6 m</t>
  </si>
  <si>
    <t>RYD y 2.8 m</t>
  </si>
  <si>
    <t>Dune 14 white 2 m</t>
  </si>
  <si>
    <t>Dune 14 white 4 m</t>
  </si>
  <si>
    <t>Dune 17 white contact</t>
  </si>
  <si>
    <t>NG 26</t>
  </si>
  <si>
    <t>Dune 14 white 0 m</t>
  </si>
  <si>
    <t>Dune 14 white 3 m</t>
  </si>
  <si>
    <t>Dune 17 white 0.15 m</t>
  </si>
  <si>
    <t>Dune 16 red top contact</t>
  </si>
  <si>
    <t>Dune 16 red 0.5 m</t>
  </si>
  <si>
    <t>Dune 16 red 1 m</t>
  </si>
  <si>
    <t>Lava Contact</t>
  </si>
  <si>
    <t>Big Dune 0 m</t>
  </si>
  <si>
    <t>BD1 CH</t>
  </si>
  <si>
    <t>PL 5 cm</t>
  </si>
  <si>
    <t>PL10cm</t>
  </si>
  <si>
    <t>Ponded Lava 0.1 m</t>
  </si>
  <si>
    <t>PL20cm</t>
  </si>
  <si>
    <t>Ponded Lava 0.2 m</t>
  </si>
  <si>
    <t>PL 5.6 m</t>
  </si>
  <si>
    <t>Plcon</t>
  </si>
  <si>
    <t>Ponded Lava contact</t>
  </si>
  <si>
    <t>Fault material Awahab Barchan</t>
  </si>
  <si>
    <t>Awahab fault material</t>
  </si>
  <si>
    <t>calc from Tafelkop lava amygdales big barchan</t>
  </si>
  <si>
    <t>calc veining at cold tafelkop contact big barchan</t>
  </si>
  <si>
    <t>base of upper dune</t>
  </si>
  <si>
    <t>Calc from sill</t>
  </si>
  <si>
    <t>Background</t>
  </si>
  <si>
    <t>Measured</t>
  </si>
  <si>
    <t>Pressure</t>
  </si>
  <si>
    <t>Flow Rate</t>
  </si>
  <si>
    <t>Permeability</t>
  </si>
  <si>
    <t>Flow</t>
  </si>
  <si>
    <t xml:space="preserve">Flow </t>
  </si>
  <si>
    <t>injected</t>
  </si>
  <si>
    <t>Normalised</t>
  </si>
  <si>
    <t>K</t>
  </si>
  <si>
    <t>Mean</t>
  </si>
  <si>
    <t>SD</t>
  </si>
  <si>
    <t>number-samples</t>
  </si>
  <si>
    <t>FRIABLE-BROKESAMPLE</t>
  </si>
  <si>
    <t>grain fall</t>
  </si>
  <si>
    <t>coarse grain flow</t>
  </si>
  <si>
    <t>seal?</t>
  </si>
  <si>
    <t>small block</t>
  </si>
  <si>
    <t>big block</t>
  </si>
  <si>
    <t>off flow rate scale</t>
  </si>
  <si>
    <t>not homogenous sample by any means</t>
  </si>
  <si>
    <t>cemented band</t>
  </si>
  <si>
    <t>leak</t>
  </si>
  <si>
    <t>fracture?</t>
  </si>
  <si>
    <t>curved surface</t>
  </si>
  <si>
    <t>poor seal</t>
  </si>
  <si>
    <t>vert</t>
  </si>
  <si>
    <t>horiz</t>
  </si>
  <si>
    <t>leak?</t>
  </si>
  <si>
    <t>gr flow</t>
  </si>
  <si>
    <t>gr fall</t>
  </si>
  <si>
    <t>on vesicular surface</t>
  </si>
  <si>
    <t>off flow scale &gt;19.9</t>
  </si>
  <si>
    <t>off flow scale &gt;19.10</t>
  </si>
  <si>
    <t>off scale</t>
  </si>
  <si>
    <t>Number</t>
  </si>
  <si>
    <t>K Mean (probe)</t>
  </si>
  <si>
    <t>SD (probe)</t>
  </si>
  <si>
    <t>n (probe)</t>
  </si>
  <si>
    <t>K (Hasler)</t>
  </si>
  <si>
    <t>SD/2</t>
  </si>
  <si>
    <t>fraction SD of mean</t>
  </si>
  <si>
    <t>K mean (Probe)</t>
  </si>
  <si>
    <t xml:space="preserve">jPOR Porosity </t>
  </si>
  <si>
    <t xml:space="preserve">Point Count Porosity </t>
  </si>
  <si>
    <t>Point count 2sigma</t>
  </si>
  <si>
    <t>NG1</t>
  </si>
  <si>
    <t>NG2</t>
  </si>
  <si>
    <t>NG3</t>
  </si>
  <si>
    <t>NG4</t>
  </si>
  <si>
    <t>NG5vertical</t>
  </si>
  <si>
    <t>NG5horizontal</t>
  </si>
  <si>
    <t>NG5top</t>
  </si>
  <si>
    <t>NG5base</t>
  </si>
  <si>
    <t>NG6</t>
  </si>
  <si>
    <t>NG7</t>
  </si>
  <si>
    <t>NG8</t>
  </si>
  <si>
    <t>NG9</t>
  </si>
  <si>
    <t>NG10</t>
  </si>
  <si>
    <t>NG11</t>
  </si>
  <si>
    <t>NG12</t>
  </si>
  <si>
    <t>NG13</t>
  </si>
  <si>
    <t>NG14</t>
  </si>
  <si>
    <t>NG15</t>
  </si>
  <si>
    <t>NG16coldcrackbelow</t>
  </si>
  <si>
    <t>NG17</t>
  </si>
  <si>
    <t>NG18</t>
  </si>
  <si>
    <t>NG19</t>
  </si>
  <si>
    <t>NG20</t>
  </si>
  <si>
    <t>NG21</t>
  </si>
  <si>
    <t>NG22</t>
  </si>
  <si>
    <t>NG23</t>
  </si>
  <si>
    <t>NG24</t>
  </si>
  <si>
    <t>NG26</t>
  </si>
  <si>
    <t>NG27</t>
  </si>
  <si>
    <t>NG28</t>
  </si>
  <si>
    <t>NG29</t>
  </si>
  <si>
    <t>NG30</t>
  </si>
  <si>
    <t>NG31</t>
  </si>
  <si>
    <t>NG32</t>
  </si>
  <si>
    <t>NG33</t>
  </si>
  <si>
    <t>NG34</t>
  </si>
  <si>
    <t>NG35</t>
  </si>
  <si>
    <t>NG36</t>
  </si>
  <si>
    <t>NG37</t>
  </si>
  <si>
    <t>NG38</t>
  </si>
  <si>
    <t>NG39</t>
  </si>
  <si>
    <t>blue calcite!</t>
  </si>
  <si>
    <t>NG40dune18white</t>
  </si>
  <si>
    <t>NG40whitesand</t>
  </si>
  <si>
    <t>NG41a</t>
  </si>
  <si>
    <t>NG41 red sand</t>
  </si>
  <si>
    <t>NG42whitesand</t>
  </si>
  <si>
    <t>NG42westcontact</t>
  </si>
  <si>
    <t>NG43</t>
  </si>
  <si>
    <t>NG44</t>
  </si>
  <si>
    <t>NG45</t>
  </si>
  <si>
    <t>NG46</t>
  </si>
  <si>
    <t>NG47 awahab ryd</t>
  </si>
  <si>
    <t>NG48</t>
  </si>
  <si>
    <t>NG49</t>
  </si>
  <si>
    <t>NG50</t>
  </si>
  <si>
    <t>NG51</t>
  </si>
  <si>
    <t>NG52</t>
  </si>
  <si>
    <t>NG53</t>
  </si>
  <si>
    <t>NG54</t>
  </si>
  <si>
    <t>NG56</t>
  </si>
  <si>
    <t>NG59</t>
  </si>
  <si>
    <t>NG60</t>
  </si>
  <si>
    <t>NG61</t>
  </si>
  <si>
    <t>NG63</t>
  </si>
  <si>
    <t>NG64</t>
  </si>
  <si>
    <t>NG65</t>
  </si>
  <si>
    <t>NG66</t>
  </si>
  <si>
    <t>NG67</t>
  </si>
  <si>
    <t>NG68</t>
  </si>
  <si>
    <t>NG70</t>
  </si>
  <si>
    <t>NG71</t>
  </si>
  <si>
    <t>NG72</t>
  </si>
  <si>
    <t>NG73</t>
  </si>
  <si>
    <t>NG74</t>
  </si>
  <si>
    <t>NG75</t>
  </si>
  <si>
    <t>NG76</t>
  </si>
  <si>
    <t>NG77</t>
  </si>
  <si>
    <t>NG78 zero</t>
  </si>
  <si>
    <t>NG79</t>
  </si>
  <si>
    <t>NG80</t>
  </si>
  <si>
    <t>NG81</t>
  </si>
  <si>
    <t>NG82</t>
  </si>
  <si>
    <t>NG83</t>
  </si>
  <si>
    <t>NG84</t>
  </si>
  <si>
    <t>NG85</t>
  </si>
  <si>
    <t>NG86</t>
  </si>
  <si>
    <t>NG87</t>
  </si>
  <si>
    <t>NG88</t>
  </si>
  <si>
    <t>NG89</t>
  </si>
  <si>
    <t>NG90</t>
  </si>
  <si>
    <t>NG91</t>
  </si>
  <si>
    <t>NG92</t>
  </si>
  <si>
    <t>NG94</t>
  </si>
  <si>
    <t>NG95</t>
  </si>
  <si>
    <t>NG96</t>
  </si>
  <si>
    <t>NG97</t>
  </si>
  <si>
    <t>NG98</t>
  </si>
  <si>
    <t>NG100</t>
  </si>
  <si>
    <t>NG101</t>
  </si>
  <si>
    <t>NG102</t>
  </si>
  <si>
    <t>NG106</t>
  </si>
  <si>
    <t>NG107</t>
  </si>
  <si>
    <t>NG108</t>
  </si>
  <si>
    <t>NG109</t>
  </si>
  <si>
    <t>NG110</t>
  </si>
  <si>
    <t>NG111</t>
  </si>
  <si>
    <t>NG112</t>
  </si>
  <si>
    <t>NGC1t</t>
  </si>
  <si>
    <t>NGC1v</t>
  </si>
  <si>
    <t>NGC2</t>
  </si>
  <si>
    <t>NGC3</t>
  </si>
  <si>
    <t>NGC4</t>
  </si>
  <si>
    <t>NGC5</t>
  </si>
  <si>
    <t>NGC6</t>
  </si>
  <si>
    <t>NGC7</t>
  </si>
  <si>
    <t>NGC8</t>
  </si>
  <si>
    <t>NGC10</t>
  </si>
  <si>
    <t>NGC11</t>
  </si>
  <si>
    <t>NGC13</t>
  </si>
  <si>
    <t>NGColdContact</t>
  </si>
  <si>
    <t>PL1plug</t>
  </si>
  <si>
    <t>PL2</t>
  </si>
  <si>
    <t>PL3</t>
  </si>
  <si>
    <t>PL4</t>
  </si>
  <si>
    <t>PL5</t>
  </si>
  <si>
    <t>PL6</t>
  </si>
  <si>
    <t>PL7</t>
  </si>
  <si>
    <t>PL8</t>
  </si>
  <si>
    <t>PL9</t>
  </si>
  <si>
    <t>PL10</t>
  </si>
  <si>
    <t>PL11</t>
  </si>
  <si>
    <t>PL12</t>
  </si>
  <si>
    <t>RYD02</t>
  </si>
  <si>
    <t>RYD3plug</t>
  </si>
  <si>
    <t>RYD04</t>
  </si>
  <si>
    <t>RYD05</t>
  </si>
  <si>
    <t>RYD06</t>
  </si>
  <si>
    <t>RYD6plug</t>
  </si>
  <si>
    <t>RYD07</t>
  </si>
  <si>
    <t>RYD08</t>
  </si>
  <si>
    <t>RYD9</t>
  </si>
  <si>
    <t>RYD10</t>
  </si>
  <si>
    <t>RYD10plug</t>
  </si>
  <si>
    <t>RYD11</t>
  </si>
  <si>
    <t>RYD12</t>
  </si>
  <si>
    <t>RYD13</t>
  </si>
  <si>
    <t>RYD14</t>
  </si>
  <si>
    <t>RYD15</t>
  </si>
  <si>
    <t>RYD16</t>
  </si>
  <si>
    <t>RYD18</t>
  </si>
  <si>
    <t>RYD19</t>
  </si>
  <si>
    <t>RYD20</t>
  </si>
  <si>
    <t>RYD21</t>
  </si>
  <si>
    <t>RYD24</t>
  </si>
  <si>
    <t>RYD27</t>
  </si>
  <si>
    <t>USG11-2</t>
  </si>
  <si>
    <t>USG11-3</t>
  </si>
  <si>
    <t>USG11-5basalt</t>
  </si>
  <si>
    <t>USG11-11</t>
  </si>
  <si>
    <t>USG11-12</t>
  </si>
  <si>
    <t>USG11-13</t>
  </si>
  <si>
    <t>BD2</t>
  </si>
  <si>
    <t>BD3</t>
  </si>
  <si>
    <t>BD04</t>
  </si>
  <si>
    <t>BD05</t>
  </si>
  <si>
    <t>BD06</t>
  </si>
  <si>
    <t>FF01</t>
  </si>
  <si>
    <t>FF02</t>
  </si>
  <si>
    <t>FF03</t>
  </si>
  <si>
    <t>FF04</t>
  </si>
  <si>
    <t>NG10pluga</t>
  </si>
  <si>
    <t>NG10plugb</t>
  </si>
  <si>
    <t>NG24plug</t>
  </si>
  <si>
    <t>NG30plug</t>
  </si>
  <si>
    <t>NG33plug</t>
  </si>
  <si>
    <t>NG35plug</t>
  </si>
  <si>
    <t>NG43plug</t>
  </si>
  <si>
    <t>NG44plug</t>
  </si>
  <si>
    <t>NG47plug</t>
  </si>
  <si>
    <t>NG53plug</t>
  </si>
  <si>
    <t>NG5horizplug</t>
  </si>
  <si>
    <t>NG5vertplug</t>
  </si>
  <si>
    <t>NG70plug</t>
  </si>
  <si>
    <t>NG7plug</t>
  </si>
  <si>
    <t>NG97plug</t>
  </si>
  <si>
    <t>PL7plug</t>
  </si>
  <si>
    <t>PL8plug</t>
  </si>
  <si>
    <t>PL9plug</t>
  </si>
  <si>
    <t>PL10plug</t>
  </si>
  <si>
    <t>NG/12-0</t>
  </si>
  <si>
    <t>NG/12-1</t>
  </si>
  <si>
    <t>NG/12-2</t>
  </si>
  <si>
    <t>NG/12-3</t>
  </si>
  <si>
    <t>NG/12-4</t>
  </si>
  <si>
    <t>NG/12-5</t>
  </si>
  <si>
    <t>NG/12-6</t>
  </si>
  <si>
    <t>NG/12-7</t>
  </si>
  <si>
    <t>NG/12-8</t>
  </si>
  <si>
    <t>NG/12-9</t>
  </si>
  <si>
    <t>NG/12-10</t>
  </si>
  <si>
    <t>NG/12-11</t>
  </si>
  <si>
    <t>NG/12-13</t>
  </si>
  <si>
    <t>NG/12-14</t>
  </si>
  <si>
    <t>NG/12-15</t>
  </si>
  <si>
    <t>NG/12-16</t>
  </si>
  <si>
    <t>NG/12-17</t>
  </si>
  <si>
    <t>NG/12-18</t>
  </si>
  <si>
    <t>NG/12-19</t>
  </si>
  <si>
    <t>NG/12-20</t>
  </si>
  <si>
    <t>NG/12-21</t>
  </si>
  <si>
    <t>NG/12-22</t>
  </si>
  <si>
    <t>NG/12-23</t>
  </si>
  <si>
    <t>NG/12-24</t>
  </si>
  <si>
    <t>NG/12-25</t>
  </si>
  <si>
    <t>NG/12-26</t>
  </si>
  <si>
    <t>NG/12-28</t>
  </si>
  <si>
    <t>NG/12-29</t>
  </si>
  <si>
    <t>NG/12-30</t>
  </si>
  <si>
    <t>OBJECTID</t>
  </si>
  <si>
    <t>POINT_Y</t>
  </si>
  <si>
    <t>POINT_X</t>
  </si>
  <si>
    <t>Alt )m)</t>
  </si>
  <si>
    <t>RYD</t>
  </si>
  <si>
    <t>ng1</t>
  </si>
  <si>
    <t>ng2</t>
  </si>
  <si>
    <t>ng3</t>
  </si>
  <si>
    <t>ng4</t>
  </si>
  <si>
    <t>Awahab, three dunes</t>
  </si>
  <si>
    <t>Awahab, upper dune</t>
  </si>
  <si>
    <t>ng6</t>
  </si>
  <si>
    <t>ng7</t>
  </si>
  <si>
    <t>ng8</t>
  </si>
  <si>
    <t>ng9</t>
  </si>
  <si>
    <t>ng10</t>
  </si>
  <si>
    <t>ng11</t>
  </si>
  <si>
    <t>ng12</t>
  </si>
  <si>
    <t>ng13</t>
  </si>
  <si>
    <t>ng14</t>
  </si>
  <si>
    <t>ng15</t>
  </si>
  <si>
    <t>Awahab, base middle dune</t>
  </si>
  <si>
    <t>ng16</t>
  </si>
  <si>
    <t>ng17</t>
  </si>
  <si>
    <t>ng18</t>
  </si>
  <si>
    <t>ng19</t>
  </si>
  <si>
    <t>ng20</t>
  </si>
  <si>
    <t>ng21</t>
  </si>
  <si>
    <t>Awahab, interlayer</t>
  </si>
  <si>
    <t>ng22</t>
  </si>
  <si>
    <t>ng23</t>
  </si>
  <si>
    <t>ng24</t>
  </si>
  <si>
    <t>Dune 6</t>
  </si>
  <si>
    <t>ng (24) 25</t>
  </si>
  <si>
    <t>Dune 12n</t>
  </si>
  <si>
    <t>Dune 13n</t>
  </si>
  <si>
    <t>Dune 14n White Sand</t>
  </si>
  <si>
    <t>ng26</t>
  </si>
  <si>
    <t>ng27</t>
  </si>
  <si>
    <t>ng28</t>
  </si>
  <si>
    <t>ng29</t>
  </si>
  <si>
    <t>ng30</t>
  </si>
  <si>
    <t>Dune 15n</t>
  </si>
  <si>
    <t>Dune 16n Red</t>
  </si>
  <si>
    <t>ng31</t>
  </si>
  <si>
    <t>ng32</t>
  </si>
  <si>
    <t>ng33</t>
  </si>
  <si>
    <t>3.8a</t>
  </si>
  <si>
    <t>Dune 17(a)n White</t>
  </si>
  <si>
    <t>Dune 17n White</t>
  </si>
  <si>
    <t>ng34</t>
  </si>
  <si>
    <t>ng35</t>
  </si>
  <si>
    <t>ng36</t>
  </si>
  <si>
    <t>Dune 18n White</t>
  </si>
  <si>
    <t>ng37</t>
  </si>
  <si>
    <t>ng38</t>
  </si>
  <si>
    <t>ng39</t>
  </si>
  <si>
    <t>ng40</t>
  </si>
  <si>
    <t>East Dune Valley Dykes</t>
  </si>
  <si>
    <t>ng41</t>
  </si>
  <si>
    <t>ng42</t>
  </si>
  <si>
    <t>Drive out of Awahab</t>
  </si>
  <si>
    <t>Awahab, bottom dune</t>
  </si>
  <si>
    <t>Awahab, left of all 3 dunes</t>
  </si>
  <si>
    <t>Awahab camp</t>
  </si>
  <si>
    <t>E contact of Dyke A with red compartment</t>
  </si>
  <si>
    <t>W contact of Dyke A with white sand</t>
  </si>
  <si>
    <t>ng43</t>
  </si>
  <si>
    <t>ng44</t>
  </si>
  <si>
    <t>ng45</t>
  </si>
  <si>
    <t>ng47red east</t>
  </si>
  <si>
    <t>ng48 red east</t>
  </si>
  <si>
    <t>Dyke B West contact Red</t>
  </si>
  <si>
    <t>ng49</t>
  </si>
  <si>
    <t>ng50</t>
  </si>
  <si>
    <t>ng51</t>
  </si>
  <si>
    <t>Red sand in laminated foresets</t>
  </si>
  <si>
    <t>ng52</t>
  </si>
  <si>
    <t>Lava capping main erg</t>
  </si>
  <si>
    <t>ng53</t>
  </si>
  <si>
    <t>Quartzite boulders within dyke A</t>
  </si>
  <si>
    <t>ngq1</t>
  </si>
  <si>
    <t>ngq2</t>
  </si>
  <si>
    <t>ngq3</t>
  </si>
  <si>
    <t>ngq4</t>
  </si>
  <si>
    <t>Photo from small knoll</t>
  </si>
  <si>
    <t>Damage zone near Awahab camp</t>
  </si>
  <si>
    <t>ng54</t>
  </si>
  <si>
    <t>ng55</t>
  </si>
  <si>
    <t>ng56</t>
  </si>
  <si>
    <t>Big bachan</t>
  </si>
  <si>
    <t>ng57</t>
  </si>
  <si>
    <t>ng58</t>
  </si>
  <si>
    <t>Fault 172 Big Barchan</t>
  </si>
  <si>
    <t>ng59</t>
  </si>
  <si>
    <t>ng60</t>
  </si>
  <si>
    <t>ng61</t>
  </si>
  <si>
    <t>ng62</t>
  </si>
  <si>
    <t>Cold base contact Big Barchan</t>
  </si>
  <si>
    <t>ng62a</t>
  </si>
  <si>
    <t>ng63</t>
  </si>
  <si>
    <t>ng64</t>
  </si>
  <si>
    <t>Dyke cross cutting Big Barchan</t>
  </si>
  <si>
    <t>ng65</t>
  </si>
  <si>
    <t>ng66</t>
  </si>
  <si>
    <t>ng67</t>
  </si>
  <si>
    <t>ng68</t>
  </si>
  <si>
    <t>ng69</t>
  </si>
  <si>
    <t>Top set on Big Bachan</t>
  </si>
  <si>
    <t>ng70</t>
  </si>
  <si>
    <t>White sand East Dune Valley dykes</t>
  </si>
  <si>
    <t>Sand Cracks</t>
  </si>
  <si>
    <t>Top of NE hill above cracks</t>
  </si>
  <si>
    <t>Base of 'sill' on sediment interlayer</t>
  </si>
  <si>
    <t>Sediment interlayer</t>
  </si>
  <si>
    <t>Sill contact to west of RYD Red Sand</t>
  </si>
  <si>
    <t>ng71</t>
  </si>
  <si>
    <t>ng72</t>
  </si>
  <si>
    <t>ng73</t>
  </si>
  <si>
    <t>Following sill, found breccia</t>
  </si>
  <si>
    <t>ng74</t>
  </si>
  <si>
    <t>ng75</t>
  </si>
  <si>
    <t>ng76</t>
  </si>
  <si>
    <t>Sketch of RYD</t>
  </si>
  <si>
    <t>Dyke 2</t>
  </si>
  <si>
    <t>Dyke 3 260/60s</t>
  </si>
  <si>
    <t>Dyke 4 002/85w</t>
  </si>
  <si>
    <t>ng77</t>
  </si>
  <si>
    <t>contact main erg-basalt</t>
  </si>
  <si>
    <t>Top of Basalt hill</t>
  </si>
  <si>
    <t>Indurated dune top</t>
  </si>
  <si>
    <t>Interaction of main RYD and EW dyke</t>
  </si>
  <si>
    <t>Samples in compartments</t>
  </si>
  <si>
    <t>ng84r</t>
  </si>
  <si>
    <t>ng85r</t>
  </si>
  <si>
    <t>ng86r</t>
  </si>
  <si>
    <t>ng87y</t>
  </si>
  <si>
    <t>Sample red ng85</t>
  </si>
  <si>
    <t>Sample red 1m ng86</t>
  </si>
  <si>
    <t>ng86</t>
  </si>
  <si>
    <t>Sample yellow ng87y</t>
  </si>
  <si>
    <t>ng87</t>
  </si>
  <si>
    <t>Slickensides ryd</t>
  </si>
  <si>
    <t>RYD red sand contact</t>
  </si>
  <si>
    <t>ng88</t>
  </si>
  <si>
    <t>ng89</t>
  </si>
  <si>
    <t>ng90</t>
  </si>
  <si>
    <t>Mottled sample</t>
  </si>
  <si>
    <t>Mixed aeolian fluvial below main erg Krone farm</t>
  </si>
  <si>
    <t>ng92</t>
  </si>
  <si>
    <t>top of krone hill</t>
  </si>
  <si>
    <t>ng94</t>
  </si>
  <si>
    <t>Sample transect middle of pond krone</t>
  </si>
  <si>
    <t>ng95</t>
  </si>
  <si>
    <t>ng96</t>
  </si>
  <si>
    <t>ng97</t>
  </si>
  <si>
    <t>ng98</t>
  </si>
  <si>
    <t>Sample transect near edge of pond krone</t>
  </si>
  <si>
    <t>ng99</t>
  </si>
  <si>
    <t>ng100</t>
  </si>
  <si>
    <t>ng101</t>
  </si>
  <si>
    <t>ng102</t>
  </si>
  <si>
    <t>West of RYD breccia</t>
  </si>
  <si>
    <t>Sill below weird breccia</t>
  </si>
  <si>
    <t>Dyke coming up from sill breccia</t>
  </si>
  <si>
    <t>Same dyke at ryd intersect</t>
  </si>
  <si>
    <t>Small dyke</t>
  </si>
  <si>
    <t>Awahab fluid flow</t>
  </si>
  <si>
    <t>ng105</t>
  </si>
  <si>
    <t>ng106</t>
  </si>
  <si>
    <t>white hill to north of 13.1</t>
  </si>
  <si>
    <t>altered ;ava and white dune green minerals</t>
  </si>
  <si>
    <t>ng107</t>
  </si>
  <si>
    <t>log through 13.1</t>
  </si>
  <si>
    <t>Big sill east of RYD</t>
  </si>
  <si>
    <t>sill contact samples in cliff</t>
  </si>
  <si>
    <t>ng108</t>
  </si>
  <si>
    <t>ng109</t>
  </si>
  <si>
    <t>ng110</t>
  </si>
  <si>
    <t>Lat</t>
  </si>
  <si>
    <t>Long</t>
  </si>
  <si>
    <t>Samples</t>
  </si>
  <si>
    <t>Object-ID</t>
  </si>
  <si>
    <t>Description</t>
  </si>
  <si>
    <t>POINT_Z</t>
  </si>
  <si>
    <t>3m west of damage zone s of ryd</t>
  </si>
  <si>
    <t>damage zone sample</t>
  </si>
  <si>
    <t>light band</t>
  </si>
  <si>
    <t>mottled region yellow sand e of wadi s of ryd</t>
  </si>
  <si>
    <t>ng5</t>
  </si>
  <si>
    <t>below upper dune contact 30cm</t>
  </si>
  <si>
    <t>below upper dune contact 18cm</t>
  </si>
  <si>
    <t>1m</t>
  </si>
  <si>
    <t>2m</t>
  </si>
  <si>
    <t>3m</t>
  </si>
  <si>
    <t>5m</t>
  </si>
  <si>
    <t>Base</t>
  </si>
  <si>
    <t>15cm above base</t>
  </si>
  <si>
    <t>10cm above base</t>
  </si>
  <si>
    <t xml:space="preserve">50cm </t>
  </si>
  <si>
    <t>cold crack below 2.3 base middle dune</t>
  </si>
  <si>
    <t>top middle dune</t>
  </si>
  <si>
    <t>20cm from top</t>
  </si>
  <si>
    <t>70cm from top</t>
  </si>
  <si>
    <t>2m from top</t>
  </si>
  <si>
    <t>base middle dune</t>
  </si>
  <si>
    <t>Indurated 10cm interlayer</t>
  </si>
  <si>
    <t>base of lava interlayer mingling</t>
  </si>
  <si>
    <t>crack fill</t>
  </si>
  <si>
    <t>ng25</t>
  </si>
  <si>
    <t>dune 6 hot contact</t>
  </si>
  <si>
    <t>dune 14 white sand top contact</t>
  </si>
  <si>
    <t>4m</t>
  </si>
  <si>
    <t>dune 16 red top contact</t>
  </si>
  <si>
    <t>dune 17 white top contact</t>
  </si>
  <si>
    <t>15cm</t>
  </si>
  <si>
    <t>dune 18 base crack fill</t>
  </si>
  <si>
    <t>dune 18 altered basalt below base</t>
  </si>
  <si>
    <t>dune 18 base of dune above crack fill</t>
  </si>
  <si>
    <t>dune 18 white sand</t>
  </si>
  <si>
    <t>awahab ryd red sand</t>
  </si>
  <si>
    <t>awahab ryd white sand</t>
  </si>
  <si>
    <t>east contact of dyke a with red sand at contact</t>
  </si>
  <si>
    <t>east contact with dyke a red sand chilled dolerite contact</t>
  </si>
  <si>
    <t>west contact yellow sand dyke a</t>
  </si>
  <si>
    <t>4m west</t>
  </si>
  <si>
    <t>8m west</t>
  </si>
  <si>
    <t>2m west</t>
  </si>
  <si>
    <t>ng46</t>
  </si>
  <si>
    <t>ng47</t>
  </si>
  <si>
    <t>2m east red contact dyke a</t>
  </si>
  <si>
    <t>ng48</t>
  </si>
  <si>
    <t>4m east red contact dyke a</t>
  </si>
  <si>
    <t>west of dyke b contact</t>
  </si>
  <si>
    <t>mineralisation 10cm from dyke b</t>
  </si>
  <si>
    <t>3m west of dyke b</t>
  </si>
  <si>
    <t>red sand away from contacts awahab ryd</t>
  </si>
  <si>
    <t>lava contact above awahab ryd 10cm indurated zone only</t>
  </si>
  <si>
    <t>Quartzite boulder mineralised vug from recrystallised sand</t>
  </si>
  <si>
    <t>quartzite boulder towards contact</t>
  </si>
  <si>
    <t>recrystallised sand and vugs</t>
  </si>
  <si>
    <t>contact with intrusion</t>
  </si>
  <si>
    <t>damage zone near awahab camp fault material</t>
  </si>
  <si>
    <t>10m n of fault</t>
  </si>
  <si>
    <t>10m s of fault</t>
  </si>
  <si>
    <t xml:space="preserve">Big Barchan calcite vein </t>
  </si>
  <si>
    <t>Fault material intersecting bachan</t>
  </si>
  <si>
    <t>20cm e of fault</t>
  </si>
  <si>
    <t xml:space="preserve">30cm west of fault </t>
  </si>
  <si>
    <t>calcite from fault</t>
  </si>
  <si>
    <t>Calcite in vugs in basalt below bachan</t>
  </si>
  <si>
    <t>Horizontal calcite veining at contact</t>
  </si>
  <si>
    <t>normal bachan sand</t>
  </si>
  <si>
    <t>5m east of dyke cross cutting big bachan red</t>
  </si>
  <si>
    <t>5m west of dyke cross cuttign big bachan white</t>
  </si>
  <si>
    <t>zenolith in dyke</t>
  </si>
  <si>
    <t>east red sand at contact</t>
  </si>
  <si>
    <t>dyke sample for geochem</t>
  </si>
  <si>
    <t>Topset of bachan red indurated</t>
  </si>
  <si>
    <t>ngc1</t>
  </si>
  <si>
    <t>basalt contact above cracks at indurated zone</t>
  </si>
  <si>
    <t>ngc2</t>
  </si>
  <si>
    <t>10cm</t>
  </si>
  <si>
    <t>ngc3</t>
  </si>
  <si>
    <t>30cm</t>
  </si>
  <si>
    <t>ngc4</t>
  </si>
  <si>
    <t>80cm</t>
  </si>
  <si>
    <t>ngc5</t>
  </si>
  <si>
    <t>1.5m</t>
  </si>
  <si>
    <t>ngc6</t>
  </si>
  <si>
    <t>1.8m</t>
  </si>
  <si>
    <t>ngc7</t>
  </si>
  <si>
    <t>2.5m</t>
  </si>
  <si>
    <t>ngc8</t>
  </si>
  <si>
    <t>ngc9</t>
  </si>
  <si>
    <t>dolerite above for geochem</t>
  </si>
  <si>
    <t>ngc10</t>
  </si>
  <si>
    <t>large sample from big crack contact</t>
  </si>
  <si>
    <t>ngc11</t>
  </si>
  <si>
    <t>in crack where red sand starts up again not completely fucked</t>
  </si>
  <si>
    <t>ngc12</t>
  </si>
  <si>
    <t>2.5 m below dolerite contact above crack</t>
  </si>
  <si>
    <t>ngc13</t>
  </si>
  <si>
    <t>total width of small crack</t>
  </si>
  <si>
    <t>sill west of RYD contact</t>
  </si>
  <si>
    <t>20cm above</t>
  </si>
  <si>
    <t>120cm above</t>
  </si>
  <si>
    <t>weird q rich breccia</t>
  </si>
  <si>
    <t>recrystallised sand above breccia</t>
  </si>
  <si>
    <t>above breccia similar to awahab ryd quartzite</t>
  </si>
  <si>
    <t>indurated zone dyke 4 ryd grain fall and grain flow differences</t>
  </si>
  <si>
    <t>ng78</t>
  </si>
  <si>
    <t>lava contact</t>
  </si>
  <si>
    <t>ng79</t>
  </si>
  <si>
    <t>20cm?</t>
  </si>
  <si>
    <t>ng80</t>
  </si>
  <si>
    <t>60cm</t>
  </si>
  <si>
    <t>ng81</t>
  </si>
  <si>
    <t>ng82</t>
  </si>
  <si>
    <t>ng83</t>
  </si>
  <si>
    <t>ng84</t>
  </si>
  <si>
    <t>ryd dyke red after intersecing dykes</t>
  </si>
  <si>
    <t>ng85</t>
  </si>
  <si>
    <t>red to west of intersecting dykes unaltered</t>
  </si>
  <si>
    <t>west of ryd intersection 1m from contact</t>
  </si>
  <si>
    <t>yellow se of intersection</t>
  </si>
  <si>
    <t>red sand at ryd contact top of cliff &lt;20cm from contact</t>
  </si>
  <si>
    <t>red sand 2m</t>
  </si>
  <si>
    <t>red sand 4m</t>
  </si>
  <si>
    <t>ng91</t>
  </si>
  <si>
    <t>mottled sample for geochem just below DJ's cored mottled sample</t>
  </si>
  <si>
    <t>Finer krone member unit near krone farm</t>
  </si>
  <si>
    <t>ng93</t>
  </si>
  <si>
    <t>Fine interbed above krone farm indurated and topset</t>
  </si>
  <si>
    <t>below 2.6m lava flow top contact above krone</t>
  </si>
  <si>
    <t>20cm below</t>
  </si>
  <si>
    <t>35cm below</t>
  </si>
  <si>
    <t>1m below</t>
  </si>
  <si>
    <t>70 cm thick flow top contact above krone</t>
  </si>
  <si>
    <t>18cm below</t>
  </si>
  <si>
    <t>ng103</t>
  </si>
  <si>
    <t>ng104</t>
  </si>
  <si>
    <t>ryd western breccia clasts</t>
  </si>
  <si>
    <t>Awahab Fluid flow white altered basalt</t>
  </si>
  <si>
    <t>sand crack fill in white basalt awahab ff</t>
  </si>
  <si>
    <t>q cemented sand resting on lava</t>
  </si>
  <si>
    <t>green altered basalt below sand</t>
  </si>
  <si>
    <t>60cm above big sill</t>
  </si>
  <si>
    <t>4m above big sill</t>
  </si>
  <si>
    <t>7m above big sill</t>
  </si>
  <si>
    <t>ng111</t>
  </si>
  <si>
    <t>ng112</t>
  </si>
  <si>
    <t>contact with big sill</t>
  </si>
  <si>
    <t>ngcoldcontact</t>
  </si>
  <si>
    <t>Fluvial interlayer in min erg</t>
  </si>
  <si>
    <t>Awahab Barchan red 2m</t>
  </si>
  <si>
    <t>Awahab Barchan red white 2 m</t>
  </si>
  <si>
    <t>Awahab Barchan red white 3.5 m</t>
  </si>
  <si>
    <t>Awahab Barchan red 4m</t>
  </si>
  <si>
    <t>Awahab Barchan red 1m</t>
  </si>
  <si>
    <t>volcaniclastic bed</t>
  </si>
  <si>
    <t>coarse mixed clastic above dune valley</t>
  </si>
  <si>
    <t>sand filled crack</t>
  </si>
  <si>
    <t>red dune 16 0.5 m</t>
  </si>
  <si>
    <t>red dune 16 1.5 m</t>
  </si>
  <si>
    <t>red dune 16 2.5 m</t>
  </si>
  <si>
    <t>green mineralisation 30 cm above</t>
  </si>
  <si>
    <t>green mineralisation</t>
  </si>
  <si>
    <t>DYKE A red 2.3 m</t>
  </si>
  <si>
    <t>DYKE A red 4.5 m</t>
  </si>
  <si>
    <t>DYKE A red 6 m</t>
  </si>
  <si>
    <t>Dyke B sample for XRF</t>
  </si>
  <si>
    <t>Giaas sill branch toe</t>
  </si>
  <si>
    <t>Giaas sill branch 2 m left of toe at contact</t>
  </si>
  <si>
    <t>Giaas sill branch sand lens 1 m above contact</t>
  </si>
  <si>
    <t>RYD sill contact</t>
  </si>
  <si>
    <t>RYD Sill 1 m above</t>
  </si>
  <si>
    <t>RYD Sill 3 m above</t>
  </si>
  <si>
    <t>RYD Sill 4 m above</t>
  </si>
  <si>
    <t>RYD Sill 5 m above</t>
  </si>
  <si>
    <t>Dyke sample behind RDY sill branching dyke</t>
  </si>
  <si>
    <t>4.2 m above recrystallised breccia</t>
  </si>
  <si>
    <t>PL 5 cm grain flow</t>
  </si>
  <si>
    <t>PL 1 tim below pl11</t>
  </si>
  <si>
    <t>NG/12-33</t>
  </si>
  <si>
    <t>PL 10 m below contact</t>
  </si>
  <si>
    <t>NG/12-34</t>
  </si>
  <si>
    <t>PL 15 m below contact</t>
  </si>
  <si>
    <t>BD 1</t>
  </si>
  <si>
    <t>Big Dune</t>
  </si>
  <si>
    <t>BD 2</t>
  </si>
  <si>
    <t>BD 3</t>
  </si>
  <si>
    <t>BD 4</t>
  </si>
  <si>
    <t>BD 5</t>
  </si>
  <si>
    <t>BD 6</t>
  </si>
  <si>
    <t>BD 7</t>
  </si>
  <si>
    <t>sst crack fill</t>
  </si>
  <si>
    <t>FF 1</t>
  </si>
  <si>
    <t>ff across contact</t>
  </si>
  <si>
    <t>FF 2</t>
  </si>
  <si>
    <t>ff normal sst</t>
  </si>
  <si>
    <t>FF 3</t>
  </si>
  <si>
    <t>ff sand feldspar rich</t>
  </si>
  <si>
    <t>FF 4</t>
  </si>
  <si>
    <t>ff quartzite</t>
  </si>
  <si>
    <t>FF 5</t>
  </si>
  <si>
    <t>ff quartzite at pahoehoe features</t>
  </si>
  <si>
    <t>RYD 01</t>
  </si>
  <si>
    <t>y.5</t>
  </si>
  <si>
    <t>y.6</t>
  </si>
  <si>
    <t>RYD 03</t>
  </si>
  <si>
    <t>y1.5</t>
  </si>
  <si>
    <t>y2.8</t>
  </si>
  <si>
    <t>y4.6</t>
  </si>
  <si>
    <t>y5.8</t>
  </si>
  <si>
    <t>RYD 07</t>
  </si>
  <si>
    <t>y15.5</t>
  </si>
  <si>
    <t>RYD 08</t>
  </si>
  <si>
    <t>r9.0</t>
  </si>
  <si>
    <t>RYD 09</t>
  </si>
  <si>
    <t>r5.4</t>
  </si>
  <si>
    <t>RYD 10</t>
  </si>
  <si>
    <t>r11.4</t>
  </si>
  <si>
    <t>RYD 11</t>
  </si>
  <si>
    <t>r12.6</t>
  </si>
  <si>
    <t>RYD 12</t>
  </si>
  <si>
    <t>r13.6</t>
  </si>
  <si>
    <t>RYD 13</t>
  </si>
  <si>
    <t>r16.4</t>
  </si>
  <si>
    <t>RYD 14</t>
  </si>
  <si>
    <t>y.3</t>
  </si>
  <si>
    <t>RYD 15</t>
  </si>
  <si>
    <t>RYD 16</t>
  </si>
  <si>
    <t>y1.55</t>
  </si>
  <si>
    <t>RYD 17</t>
  </si>
  <si>
    <t>y1.9</t>
  </si>
  <si>
    <t>RYD 18</t>
  </si>
  <si>
    <t>y3.4</t>
  </si>
  <si>
    <t>RYD 19</t>
  </si>
  <si>
    <t>y7</t>
  </si>
  <si>
    <t>RYD 20</t>
  </si>
  <si>
    <t>y19coarsegrained</t>
  </si>
  <si>
    <t>RYD 21</t>
  </si>
  <si>
    <t>y19finegrained</t>
  </si>
  <si>
    <t>RYD 22</t>
  </si>
  <si>
    <t>y21.8</t>
  </si>
  <si>
    <t>RYD 23</t>
  </si>
  <si>
    <t>r21.8coarse</t>
  </si>
  <si>
    <t>RYD 24</t>
  </si>
  <si>
    <t>r22.5</t>
  </si>
  <si>
    <t>RYD 25</t>
  </si>
  <si>
    <t>RYD 26</t>
  </si>
  <si>
    <t>RYD DD</t>
  </si>
  <si>
    <t>dyke sample</t>
  </si>
  <si>
    <t>like hec4</t>
  </si>
  <si>
    <t>Dead end lava pond</t>
  </si>
  <si>
    <t>MOT1</t>
  </si>
  <si>
    <t>like hec2</t>
  </si>
  <si>
    <t>IGHC1</t>
  </si>
  <si>
    <t>basalt oriented</t>
  </si>
  <si>
    <t>IGHC2</t>
  </si>
  <si>
    <t>basalt/sed contact</t>
  </si>
  <si>
    <t>IGHC3</t>
  </si>
  <si>
    <t>inundated 20cm</t>
  </si>
  <si>
    <t>IGHC4</t>
  </si>
  <si>
    <t>inundated 35cm</t>
  </si>
  <si>
    <t>IGHC5</t>
  </si>
  <si>
    <t>unconsolidated 55cm</t>
  </si>
  <si>
    <t>IGHC6</t>
  </si>
  <si>
    <t>unconsolidated 62cm</t>
  </si>
  <si>
    <t>IGHC7</t>
  </si>
  <si>
    <t>unconsolidated 120cm</t>
  </si>
  <si>
    <t>IGHC8</t>
  </si>
  <si>
    <t>dyke contact sed</t>
  </si>
  <si>
    <t>IGHC9</t>
  </si>
  <si>
    <t>dyke</t>
  </si>
  <si>
    <t>IG1</t>
  </si>
  <si>
    <t>Contact</t>
  </si>
  <si>
    <t>Highway 32</t>
  </si>
  <si>
    <t>IG2</t>
  </si>
  <si>
    <t>30 cm</t>
  </si>
  <si>
    <t>IG3</t>
  </si>
  <si>
    <t>10 cm</t>
  </si>
  <si>
    <t>IG4</t>
  </si>
  <si>
    <t>Across Contact</t>
  </si>
  <si>
    <t>IGT7A</t>
  </si>
  <si>
    <t>Crack fill</t>
  </si>
  <si>
    <t>Hjørleifshøfdi, Iceland</t>
  </si>
  <si>
    <t>IGT7B</t>
  </si>
  <si>
    <t>Crack contact</t>
  </si>
  <si>
    <t>USG11-1</t>
  </si>
  <si>
    <t>USG11-4</t>
  </si>
  <si>
    <t>0cm contact</t>
  </si>
  <si>
    <t>USG11-6</t>
  </si>
  <si>
    <t>0 m</t>
  </si>
  <si>
    <t>USG11-7</t>
  </si>
  <si>
    <t>0.1 m</t>
  </si>
  <si>
    <t>USG11-8</t>
  </si>
  <si>
    <t>0.2 m</t>
  </si>
  <si>
    <t>USG11-9</t>
  </si>
  <si>
    <t>0.4 m</t>
  </si>
  <si>
    <t>USG11-10</t>
  </si>
  <si>
    <t>USG11-14</t>
  </si>
  <si>
    <t>fluid flow</t>
  </si>
  <si>
    <t>Ponded lava</t>
  </si>
  <si>
    <t>3 Dunes</t>
  </si>
  <si>
    <t>Isolated Dunes</t>
  </si>
  <si>
    <t>Dyke A</t>
  </si>
  <si>
    <t>Dyke B</t>
  </si>
  <si>
    <t>Red sand background</t>
  </si>
  <si>
    <t>Lava contact</t>
  </si>
  <si>
    <t>Boulders</t>
  </si>
  <si>
    <t>RYD Sill</t>
  </si>
  <si>
    <t>Dyke 4</t>
  </si>
  <si>
    <t>RYD Lava Pond</t>
  </si>
  <si>
    <t>NG5_top</t>
  </si>
  <si>
    <t>NG16</t>
  </si>
  <si>
    <t>NG40</t>
  </si>
  <si>
    <t>NG40_white</t>
  </si>
  <si>
    <t>NG40_white_repeat</t>
  </si>
  <si>
    <t>NG41_sand</t>
  </si>
  <si>
    <t>NG42 ryd white sand</t>
  </si>
  <si>
    <t>NG42_west_contact_1</t>
  </si>
  <si>
    <t>NG42_west_contact_2</t>
  </si>
  <si>
    <t>NG47</t>
  </si>
  <si>
    <t>NGQ3</t>
  </si>
  <si>
    <t>NGQ4</t>
  </si>
  <si>
    <t>NG55</t>
  </si>
  <si>
    <t>NG57</t>
  </si>
  <si>
    <t>NG58</t>
  </si>
  <si>
    <t>NG62</t>
  </si>
  <si>
    <t>NG69</t>
  </si>
  <si>
    <t>NG/12-5mabovebreccia</t>
  </si>
  <si>
    <t>NG78</t>
  </si>
  <si>
    <t>NG85 repeat</t>
  </si>
  <si>
    <t>RyD04 second count</t>
  </si>
  <si>
    <t>RYD04 average</t>
  </si>
  <si>
    <t>RYD09</t>
  </si>
  <si>
    <t>PL1</t>
  </si>
  <si>
    <t xml:space="preserve">PL4 </t>
  </si>
  <si>
    <t>BD4</t>
  </si>
  <si>
    <t>BD5</t>
  </si>
  <si>
    <t>USG11-5</t>
  </si>
  <si>
    <t>10cm interlayer red</t>
  </si>
  <si>
    <t>lava mingling</t>
  </si>
  <si>
    <t>white 14</t>
  </si>
  <si>
    <t>red 16</t>
  </si>
  <si>
    <t>red16</t>
  </si>
  <si>
    <t>white 17</t>
  </si>
  <si>
    <t>dune 18 crack fill</t>
  </si>
  <si>
    <t>above dune 18 crack</t>
  </si>
  <si>
    <t>white 18</t>
  </si>
  <si>
    <t>red</t>
  </si>
  <si>
    <t>white</t>
  </si>
  <si>
    <t>red repeat count</t>
  </si>
  <si>
    <t>from fault</t>
  </si>
  <si>
    <t>.2 m east of fault</t>
  </si>
  <si>
    <t>horizontal calc veining cold contact</t>
  </si>
  <si>
    <t>5m East red</t>
  </si>
  <si>
    <t>5m west white</t>
  </si>
  <si>
    <t>xenolith in dyke</t>
  </si>
  <si>
    <t>east-contact</t>
  </si>
  <si>
    <t>contact</t>
  </si>
  <si>
    <t>1.2 m above</t>
  </si>
  <si>
    <t>glass matrix sand above breccia</t>
  </si>
  <si>
    <t>5m above breccia</t>
  </si>
  <si>
    <t>4.2 m above breccia</t>
  </si>
  <si>
    <t>1m above sill</t>
  </si>
  <si>
    <t>3m above sill</t>
  </si>
  <si>
    <t>4m above sill</t>
  </si>
  <si>
    <t>5m above sill</t>
  </si>
  <si>
    <t>red compartment</t>
  </si>
  <si>
    <t>5 m west of dyke</t>
  </si>
  <si>
    <t>red contact</t>
  </si>
  <si>
    <t>yellow compart</t>
  </si>
  <si>
    <t>0.2m yellow</t>
  </si>
  <si>
    <t>yellow 0.3m</t>
  </si>
  <si>
    <t>yellow .6</t>
  </si>
  <si>
    <t>yellow 1.9</t>
  </si>
  <si>
    <t>yellow 2.8</t>
  </si>
  <si>
    <t>yellowAverage of 2, 2.8</t>
  </si>
  <si>
    <t>mottled</t>
  </si>
  <si>
    <t>yellow 4.6</t>
  </si>
  <si>
    <t>yellow 5.8m</t>
  </si>
  <si>
    <t>yellow 7m</t>
  </si>
  <si>
    <t>yellow 15.5</t>
  </si>
  <si>
    <t>yellow 19 m coarse</t>
  </si>
  <si>
    <t>yellow 19m</t>
  </si>
  <si>
    <t>contact red</t>
  </si>
  <si>
    <t>2m red</t>
  </si>
  <si>
    <t>4m red</t>
  </si>
  <si>
    <t>red 5.4</t>
  </si>
  <si>
    <t>red 9m</t>
  </si>
  <si>
    <t>11.4 red</t>
  </si>
  <si>
    <t>11.4 red slide b</t>
  </si>
  <si>
    <t>11.4 red average</t>
  </si>
  <si>
    <t>13.6 red</t>
  </si>
  <si>
    <t>22.5m red</t>
  </si>
  <si>
    <t>finerKrone-unit near Krone farm</t>
  </si>
  <si>
    <t>above sill</t>
  </si>
  <si>
    <t>below 10m</t>
  </si>
  <si>
    <t>below 5.6 m</t>
  </si>
  <si>
    <t>below 5 cm</t>
  </si>
  <si>
    <t>below 15</t>
  </si>
  <si>
    <t>20cm</t>
  </si>
  <si>
    <t>4.4m</t>
  </si>
  <si>
    <t>SD contact</t>
  </si>
  <si>
    <t>30cm below lava</t>
  </si>
  <si>
    <t xml:space="preserve">50cm below </t>
  </si>
  <si>
    <t>Joyce Ranch contact</t>
  </si>
  <si>
    <t>Rock creek contact</t>
  </si>
  <si>
    <t>RC10cm</t>
  </si>
  <si>
    <t>rek basalt-sed contact</t>
  </si>
  <si>
    <t>35cm</t>
  </si>
  <si>
    <t>55cm</t>
  </si>
  <si>
    <t>62cm</t>
  </si>
  <si>
    <t>Quartz</t>
  </si>
  <si>
    <t>Siliciclastic</t>
  </si>
  <si>
    <t>K-Spar</t>
  </si>
  <si>
    <t>Volcaniclastic</t>
  </si>
  <si>
    <t>Plag</t>
  </si>
  <si>
    <t>Porefilling clay</t>
  </si>
  <si>
    <t>Lithic</t>
  </si>
  <si>
    <t>intra clay</t>
  </si>
  <si>
    <t>Authi-Calcite</t>
  </si>
  <si>
    <t>primary porosity</t>
  </si>
  <si>
    <t>Authi-Clay</t>
  </si>
  <si>
    <t>intra porosity</t>
  </si>
  <si>
    <t>Authi-Q</t>
  </si>
  <si>
    <t>opaque</t>
  </si>
  <si>
    <t>Authi-feldspar</t>
  </si>
  <si>
    <t>micro quartz</t>
  </si>
  <si>
    <t>Porosity</t>
  </si>
  <si>
    <t>zeolite</t>
  </si>
  <si>
    <t>Opaque</t>
  </si>
  <si>
    <t>Fluorite</t>
  </si>
  <si>
    <t>Quartz/All Detrital</t>
  </si>
  <si>
    <t>Detrital Amphibole</t>
  </si>
  <si>
    <t>Quartz/volcaniclastic</t>
  </si>
  <si>
    <t>Zeolite</t>
  </si>
  <si>
    <t>Inverted tridymite</t>
  </si>
  <si>
    <t>Orthopyroxener</t>
  </si>
  <si>
    <t>Glass</t>
  </si>
  <si>
    <t>Pmc</t>
  </si>
  <si>
    <t>COPL</t>
  </si>
  <si>
    <t>Detrital epidote</t>
  </si>
  <si>
    <t>CEPL</t>
  </si>
  <si>
    <t>clinopyroxene</t>
  </si>
  <si>
    <t>All Authigenic</t>
  </si>
  <si>
    <t>All Feldspar</t>
  </si>
  <si>
    <t>All Detrital</t>
  </si>
  <si>
    <t>Authi Calc/Total Authi</t>
  </si>
  <si>
    <t>Authi q/ All Authi</t>
  </si>
  <si>
    <t>Authi Clay/ All authi</t>
  </si>
  <si>
    <t>Melt</t>
  </si>
  <si>
    <t>KSpar/All Detrital</t>
  </si>
  <si>
    <t>Plag/All Detrital</t>
  </si>
  <si>
    <t>Lith/All Detrital</t>
  </si>
  <si>
    <t>Total feldspar/all detrital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</si>
</sst>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7" x14ac:knownFonts="1">
    <font>
      <sz val="11"/>
      <color theme="1"/>
      <name val="Calibri"/>
      <family val="2"/>
      <scheme val="minor"/>
    </font>
    <font>
      <b/>
      <sz val="11"/>
      <color theme="1"/>
      <name val="Calibri"/>
      <family val="2"/>
      <scheme val="minor"/>
    </font>
    <font>
      <sz val="11"/>
      <color indexed="60"/>
      <name val="Calibri"/>
      <family val="2"/>
    </font>
    <font>
      <sz val="11"/>
      <name val="Calibri"/>
      <family val="2"/>
      <scheme val="minor"/>
    </font>
    <font>
      <b/>
      <sz val="10"/>
      <name val="Arial"/>
      <family val="2"/>
    </font>
    <font>
      <sz val="10"/>
      <color theme="3"/>
      <name val="Arial"/>
      <family val="2"/>
    </font>
    <font>
      <sz val="10"/>
      <name val="Arial"/>
      <family val="2"/>
    </font>
    <font>
      <sz val="10"/>
      <name val="Symbol"/>
      <family val="1"/>
      <charset val="2"/>
    </font>
    <font>
      <vertAlign val="superscript"/>
      <sz val="10"/>
      <name val="Arial"/>
      <family val="2"/>
    </font>
    <font>
      <vertAlign val="subscript"/>
      <sz val="10"/>
      <name val="Arial"/>
      <family val="2"/>
    </font>
    <font>
      <b/>
      <sz val="10"/>
      <name val="Symbol"/>
      <family val="1"/>
      <charset val="2"/>
    </font>
    <font>
      <b/>
      <vertAlign val="superscript"/>
      <sz val="10"/>
      <name val="Arial"/>
      <family val="2"/>
    </font>
    <font>
      <b/>
      <vertAlign val="subscript"/>
      <sz val="10"/>
      <name val="Arial"/>
      <family val="2"/>
    </font>
    <font>
      <sz val="10"/>
      <name val="MS Sans Serif"/>
      <family val="2"/>
    </font>
    <font>
      <b/>
      <sz val="10"/>
      <name val="MS Sans Serif"/>
      <family val="2"/>
    </font>
    <font>
      <b/>
      <sz val="11"/>
      <color rgb="FFFF0000"/>
      <name val="Calibri"/>
      <family val="2"/>
      <scheme val="minor"/>
    </font>
    <font>
      <b/>
      <sz val="11"/>
      <name val="Calibri"/>
      <family val="2"/>
      <scheme val="minor"/>
    </font>
  </fonts>
  <fills count="2">
    <fill>
      <patternFill patternType="none"/>
    </fill>
    <fill>
      <patternFill patternType="gray125"/>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3" fillId="0" borderId="0"/>
    <xf numFmtId="0" fontId="13" fillId="0" borderId="0"/>
  </cellStyleXfs>
  <cellXfs count="167">
    <xf numFmtId="0" fontId="0" fillId="0" borderId="0" xfId="0"/>
    <xf numFmtId="0" fontId="0" fillId="0" borderId="0" xfId="0" applyFill="1"/>
    <xf numFmtId="2" fontId="0" fillId="0" borderId="0" xfId="0" applyNumberFormat="1" applyFill="1"/>
    <xf numFmtId="164" fontId="0" fillId="0" borderId="0" xfId="0" applyNumberFormat="1" applyFill="1"/>
    <xf numFmtId="0" fontId="2" fillId="0" borderId="0" xfId="0" applyFont="1" applyFill="1"/>
    <xf numFmtId="2" fontId="2" fillId="0" borderId="0" xfId="0" applyNumberFormat="1" applyFont="1" applyFill="1"/>
    <xf numFmtId="165" fontId="0" fillId="0" borderId="0" xfId="0" applyNumberFormat="1" applyFill="1"/>
    <xf numFmtId="0" fontId="3" fillId="0" borderId="0" xfId="0" applyFont="1" applyFill="1"/>
    <xf numFmtId="2" fontId="3" fillId="0" borderId="0" xfId="0" applyNumberFormat="1" applyFont="1" applyFill="1"/>
    <xf numFmtId="164" fontId="3" fillId="0" borderId="0" xfId="0" applyNumberFormat="1" applyFont="1" applyFill="1"/>
    <xf numFmtId="0" fontId="4" fillId="0" borderId="0" xfId="0" applyFont="1"/>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xf numFmtId="0" fontId="4" fillId="0" borderId="0" xfId="0" applyFont="1" applyBorder="1"/>
    <xf numFmtId="0" fontId="0" fillId="0" borderId="5" xfId="0" applyBorder="1"/>
    <xf numFmtId="0" fontId="5" fillId="0" borderId="0" xfId="0" applyFont="1" applyBorder="1"/>
    <xf numFmtId="0" fontId="4" fillId="0" borderId="6" xfId="0" applyFont="1" applyBorder="1"/>
    <xf numFmtId="0" fontId="5" fillId="0" borderId="7" xfId="0" applyFont="1" applyBorder="1"/>
    <xf numFmtId="0" fontId="0" fillId="0" borderId="8" xfId="0" applyBorder="1"/>
    <xf numFmtId="0" fontId="0" fillId="0" borderId="0" xfId="0" applyBorder="1"/>
    <xf numFmtId="0" fontId="4" fillId="0" borderId="4" xfId="0" applyFont="1" applyFill="1" applyBorder="1"/>
    <xf numFmtId="0" fontId="0" fillId="0" borderId="0" xfId="0" applyFill="1" applyBorder="1"/>
    <xf numFmtId="0" fontId="0" fillId="0" borderId="5" xfId="0" applyFill="1" applyBorder="1"/>
    <xf numFmtId="0" fontId="4" fillId="0" borderId="5" xfId="0" applyFont="1" applyBorder="1"/>
    <xf numFmtId="0" fontId="5" fillId="0" borderId="5" xfId="0" applyFont="1" applyBorder="1"/>
    <xf numFmtId="0" fontId="0" fillId="0" borderId="7" xfId="0" applyBorder="1"/>
    <xf numFmtId="0" fontId="5" fillId="0" borderId="8" xfId="0" applyFont="1" applyBorder="1"/>
    <xf numFmtId="0" fontId="4" fillId="0" borderId="7" xfId="0" applyFont="1" applyBorder="1"/>
    <xf numFmtId="0" fontId="4" fillId="0" borderId="4" xfId="0" applyFont="1" applyBorder="1" applyAlignment="1">
      <alignment horizontal="center"/>
    </xf>
    <xf numFmtId="2" fontId="6" fillId="0" borderId="0" xfId="0" applyNumberFormat="1" applyFont="1" applyBorder="1" applyAlignment="1">
      <alignment horizontal="center"/>
    </xf>
    <xf numFmtId="2" fontId="7" fillId="0" borderId="0" xfId="0" applyNumberFormat="1" applyFont="1" applyBorder="1" applyAlignment="1">
      <alignment horizontal="center"/>
    </xf>
    <xf numFmtId="0" fontId="7" fillId="0" borderId="0" xfId="0" applyFont="1" applyBorder="1" applyAlignment="1">
      <alignment horizontal="center"/>
    </xf>
    <xf numFmtId="2" fontId="7" fillId="0" borderId="0" xfId="0" applyNumberFormat="1" applyFont="1" applyBorder="1" applyAlignment="1"/>
    <xf numFmtId="2" fontId="7" fillId="0" borderId="5" xfId="0" applyNumberFormat="1" applyFont="1" applyBorder="1" applyAlignment="1"/>
    <xf numFmtId="2" fontId="10" fillId="0" borderId="0" xfId="0" applyNumberFormat="1" applyFont="1" applyBorder="1" applyAlignment="1"/>
    <xf numFmtId="2" fontId="10" fillId="0" borderId="5" xfId="0" applyNumberFormat="1" applyFont="1" applyBorder="1" applyAlignment="1"/>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xf numFmtId="0" fontId="4" fillId="0" borderId="13" xfId="0" applyFont="1" applyBorder="1"/>
    <xf numFmtId="0" fontId="0" fillId="0" borderId="0" xfId="0" applyBorder="1" applyAlignment="1">
      <alignment horizontal="right"/>
    </xf>
    <xf numFmtId="0" fontId="0" fillId="0" borderId="0" xfId="0" applyBorder="1" applyAlignment="1">
      <alignment horizontal="center"/>
    </xf>
    <xf numFmtId="164" fontId="5" fillId="0" borderId="0" xfId="0" applyNumberFormat="1" applyFont="1" applyBorder="1"/>
    <xf numFmtId="164" fontId="5" fillId="0" borderId="13" xfId="0" applyNumberFormat="1" applyFont="1" applyBorder="1"/>
    <xf numFmtId="0" fontId="4" fillId="0" borderId="14" xfId="0" applyFont="1" applyBorder="1"/>
    <xf numFmtId="0" fontId="0" fillId="0" borderId="15" xfId="0" applyBorder="1" applyAlignment="1">
      <alignment horizontal="right"/>
    </xf>
    <xf numFmtId="0" fontId="0" fillId="0" borderId="15" xfId="0" applyBorder="1" applyAlignment="1">
      <alignment horizontal="center"/>
    </xf>
    <xf numFmtId="0" fontId="0" fillId="0" borderId="15" xfId="0" applyBorder="1"/>
    <xf numFmtId="164" fontId="5" fillId="0" borderId="15" xfId="0" applyNumberFormat="1" applyFont="1" applyBorder="1"/>
    <xf numFmtId="164" fontId="5" fillId="0" borderId="16" xfId="0" applyNumberFormat="1" applyFont="1" applyBorder="1"/>
    <xf numFmtId="0" fontId="13" fillId="0" borderId="10" xfId="1" applyBorder="1"/>
    <xf numFmtId="0" fontId="13" fillId="0" borderId="17" xfId="1" applyBorder="1"/>
    <xf numFmtId="0" fontId="1" fillId="0" borderId="10" xfId="0" applyFont="1" applyBorder="1"/>
    <xf numFmtId="0" fontId="0" fillId="0" borderId="10" xfId="0" applyBorder="1"/>
    <xf numFmtId="0" fontId="14" fillId="0" borderId="0" xfId="1" applyFont="1" applyBorder="1"/>
    <xf numFmtId="0" fontId="14" fillId="0" borderId="5" xfId="1" applyFont="1" applyBorder="1" applyAlignment="1">
      <alignment horizontal="center"/>
    </xf>
    <xf numFmtId="0" fontId="14" fillId="0" borderId="0" xfId="1" applyFont="1" applyFill="1" applyBorder="1"/>
    <xf numFmtId="0" fontId="1" fillId="0" borderId="0" xfId="0" applyFont="1" applyBorder="1"/>
    <xf numFmtId="0" fontId="13" fillId="0" borderId="18" xfId="1" applyFill="1" applyBorder="1"/>
    <xf numFmtId="0" fontId="13" fillId="0" borderId="18" xfId="1" applyFont="1" applyFill="1" applyBorder="1"/>
    <xf numFmtId="0" fontId="13" fillId="0" borderId="19" xfId="1" applyFill="1" applyBorder="1"/>
    <xf numFmtId="0" fontId="14" fillId="0" borderId="18" xfId="1" applyFont="1" applyBorder="1"/>
    <xf numFmtId="0" fontId="0" fillId="0" borderId="18" xfId="0" applyBorder="1"/>
    <xf numFmtId="0" fontId="0" fillId="0" borderId="19" xfId="0" applyBorder="1"/>
    <xf numFmtId="0" fontId="13" fillId="0" borderId="2" xfId="1" applyBorder="1"/>
    <xf numFmtId="0" fontId="13" fillId="0" borderId="2" xfId="1" applyFont="1" applyBorder="1"/>
    <xf numFmtId="0" fontId="13" fillId="0" borderId="3" xfId="1" applyBorder="1"/>
    <xf numFmtId="0" fontId="1" fillId="0" borderId="2" xfId="0" applyFont="1" applyBorder="1"/>
    <xf numFmtId="0" fontId="0" fillId="0" borderId="2" xfId="0" applyBorder="1"/>
    <xf numFmtId="0" fontId="0" fillId="0" borderId="3" xfId="0" applyBorder="1"/>
    <xf numFmtId="0" fontId="13" fillId="0" borderId="7" xfId="1" applyBorder="1"/>
    <xf numFmtId="0" fontId="13" fillId="0" borderId="7" xfId="1" applyFont="1" applyBorder="1"/>
    <xf numFmtId="0" fontId="13" fillId="0" borderId="8" xfId="1" applyBorder="1"/>
    <xf numFmtId="0" fontId="1" fillId="0" borderId="7" xfId="0" applyFont="1" applyBorder="1"/>
    <xf numFmtId="0" fontId="13" fillId="0" borderId="0" xfId="1" applyBorder="1"/>
    <xf numFmtId="0" fontId="13" fillId="0" borderId="0" xfId="1" applyFont="1" applyBorder="1"/>
    <xf numFmtId="0" fontId="13" fillId="0" borderId="5" xfId="1" applyBorder="1"/>
    <xf numFmtId="0" fontId="13" fillId="0" borderId="2" xfId="1" applyFont="1" applyFill="1" applyBorder="1"/>
    <xf numFmtId="0" fontId="13" fillId="0" borderId="2" xfId="1" applyFill="1" applyBorder="1"/>
    <xf numFmtId="0" fontId="13" fillId="0" borderId="3" xfId="1" applyFill="1" applyBorder="1"/>
    <xf numFmtId="0" fontId="13" fillId="0" borderId="0" xfId="1" applyFont="1" applyFill="1" applyBorder="1"/>
    <xf numFmtId="0" fontId="13" fillId="0" borderId="0" xfId="1" applyFill="1" applyBorder="1"/>
    <xf numFmtId="0" fontId="13" fillId="0" borderId="5" xfId="1" applyFill="1" applyBorder="1"/>
    <xf numFmtId="0" fontId="14" fillId="0" borderId="2" xfId="1" applyFont="1" applyBorder="1"/>
    <xf numFmtId="0" fontId="13" fillId="0" borderId="7" xfId="1" applyFill="1" applyBorder="1"/>
    <xf numFmtId="0" fontId="13" fillId="0" borderId="7" xfId="1" applyFont="1" applyFill="1" applyBorder="1"/>
    <xf numFmtId="0" fontId="13" fillId="0" borderId="18" xfId="1" applyBorder="1"/>
    <xf numFmtId="0" fontId="13" fillId="0" borderId="0" xfId="2" applyFill="1" applyBorder="1"/>
    <xf numFmtId="0" fontId="13" fillId="0" borderId="0" xfId="2" applyFont="1" applyFill="1" applyBorder="1"/>
    <xf numFmtId="0" fontId="13" fillId="0" borderId="5" xfId="2" applyFill="1" applyBorder="1"/>
    <xf numFmtId="0" fontId="13" fillId="0" borderId="7" xfId="2" applyFill="1" applyBorder="1"/>
    <xf numFmtId="0" fontId="13" fillId="0" borderId="7" xfId="2" applyFont="1" applyFill="1" applyBorder="1"/>
    <xf numFmtId="0" fontId="13" fillId="0" borderId="8" xfId="2" applyFill="1" applyBorder="1"/>
    <xf numFmtId="0" fontId="13" fillId="0" borderId="2" xfId="2" applyFont="1" applyFill="1" applyBorder="1"/>
    <xf numFmtId="0" fontId="13" fillId="0" borderId="2" xfId="2" applyFill="1" applyBorder="1"/>
    <xf numFmtId="0" fontId="13" fillId="0" borderId="3" xfId="2" applyFill="1" applyBorder="1"/>
    <xf numFmtId="0" fontId="14" fillId="0" borderId="2" xfId="2" applyFont="1" applyBorder="1"/>
    <xf numFmtId="0" fontId="14" fillId="0" borderId="0" xfId="2" applyFont="1" applyBorder="1"/>
    <xf numFmtId="0" fontId="14" fillId="0" borderId="7" xfId="2" applyFont="1" applyBorder="1"/>
    <xf numFmtId="0" fontId="13" fillId="0" borderId="18" xfId="2" applyFont="1" applyFill="1" applyBorder="1"/>
    <xf numFmtId="0" fontId="13" fillId="0" borderId="18" xfId="2" applyFill="1" applyBorder="1"/>
    <xf numFmtId="0" fontId="13" fillId="0" borderId="19" xfId="2" applyFill="1" applyBorder="1"/>
    <xf numFmtId="0" fontId="1" fillId="0" borderId="18" xfId="0" applyFont="1" applyBorder="1"/>
    <xf numFmtId="0" fontId="13" fillId="0" borderId="2" xfId="2" applyBorder="1"/>
    <xf numFmtId="0" fontId="13" fillId="0" borderId="0" xfId="2" applyBorder="1"/>
    <xf numFmtId="0" fontId="13" fillId="0" borderId="7" xfId="2" applyBorder="1"/>
    <xf numFmtId="0" fontId="13" fillId="0" borderId="18" xfId="2" applyBorder="1"/>
    <xf numFmtId="0" fontId="14" fillId="0" borderId="18" xfId="2" applyFont="1" applyBorder="1"/>
    <xf numFmtId="0" fontId="13" fillId="0" borderId="2" xfId="2" applyFont="1" applyBorder="1" applyAlignment="1">
      <alignment horizontal="center"/>
    </xf>
    <xf numFmtId="0" fontId="13" fillId="0" borderId="2" xfId="2" applyBorder="1" applyAlignment="1">
      <alignment horizontal="center"/>
    </xf>
    <xf numFmtId="0" fontId="13" fillId="0" borderId="3" xfId="2" applyBorder="1"/>
    <xf numFmtId="0" fontId="13" fillId="0" borderId="7" xfId="2" applyFont="1" applyBorder="1" applyAlignment="1">
      <alignment horizontal="center"/>
    </xf>
    <xf numFmtId="0" fontId="13" fillId="0" borderId="7" xfId="2" applyBorder="1" applyAlignment="1">
      <alignment horizontal="center"/>
    </xf>
    <xf numFmtId="0" fontId="13" fillId="0" borderId="8" xfId="2" applyBorder="1"/>
    <xf numFmtId="0" fontId="13" fillId="0" borderId="18" xfId="2" applyFont="1" applyBorder="1" applyAlignment="1">
      <alignment horizontal="center"/>
    </xf>
    <xf numFmtId="0" fontId="13" fillId="0" borderId="18" xfId="2" applyBorder="1" applyAlignment="1">
      <alignment horizontal="center"/>
    </xf>
    <xf numFmtId="0" fontId="13" fillId="0" borderId="19" xfId="2" applyBorder="1"/>
    <xf numFmtId="0" fontId="13" fillId="0" borderId="18" xfId="2" applyFont="1" applyBorder="1"/>
    <xf numFmtId="0" fontId="13" fillId="0" borderId="0" xfId="2" applyFont="1" applyBorder="1" applyAlignment="1">
      <alignment horizontal="center"/>
    </xf>
    <xf numFmtId="0" fontId="13" fillId="0" borderId="0" xfId="2" applyBorder="1" applyAlignment="1">
      <alignment horizontal="center"/>
    </xf>
    <xf numFmtId="0" fontId="13" fillId="0" borderId="5" xfId="2" applyBorder="1"/>
    <xf numFmtId="0" fontId="13" fillId="0" borderId="7" xfId="2" applyFont="1" applyBorder="1"/>
    <xf numFmtId="0" fontId="13" fillId="0" borderId="2" xfId="2" applyFont="1" applyBorder="1"/>
    <xf numFmtId="0" fontId="13" fillId="0" borderId="0" xfId="2" applyFont="1" applyBorder="1"/>
    <xf numFmtId="0" fontId="13" fillId="0" borderId="20" xfId="1" applyFill="1" applyBorder="1"/>
    <xf numFmtId="0" fontId="13" fillId="0" borderId="21" xfId="1" applyFill="1" applyBorder="1"/>
    <xf numFmtId="0" fontId="13" fillId="0" borderId="22" xfId="1" applyFill="1" applyBorder="1"/>
    <xf numFmtId="0" fontId="14" fillId="0" borderId="7" xfId="1" applyFont="1" applyBorder="1"/>
    <xf numFmtId="0" fontId="13" fillId="0" borderId="23" xfId="1" applyFill="1" applyBorder="1"/>
    <xf numFmtId="0" fontId="13" fillId="0" borderId="8" xfId="1" applyFill="1" applyBorder="1"/>
    <xf numFmtId="0" fontId="13" fillId="0" borderId="0" xfId="1"/>
    <xf numFmtId="0" fontId="0" fillId="0" borderId="4" xfId="0" applyBorder="1"/>
    <xf numFmtId="17" fontId="0" fillId="0" borderId="0" xfId="0" applyNumberFormat="1" applyBorder="1" applyAlignment="1">
      <alignment horizontal="center"/>
    </xf>
    <xf numFmtId="17" fontId="0" fillId="0" borderId="5" xfId="0" applyNumberFormat="1" applyBorder="1" applyAlignment="1">
      <alignment horizontal="center"/>
    </xf>
    <xf numFmtId="0" fontId="0" fillId="0" borderId="10" xfId="0" applyBorder="1" applyAlignment="1">
      <alignment horizontal="center"/>
    </xf>
    <xf numFmtId="0" fontId="1" fillId="0" borderId="8" xfId="0" applyFont="1" applyBorder="1"/>
    <xf numFmtId="0" fontId="0" fillId="0" borderId="24" xfId="0" applyBorder="1"/>
    <xf numFmtId="0" fontId="1" fillId="0" borderId="6" xfId="0" applyFont="1" applyFill="1" applyBorder="1"/>
    <xf numFmtId="0" fontId="1" fillId="0" borderId="7" xfId="0" applyFont="1" applyFill="1" applyBorder="1"/>
    <xf numFmtId="0" fontId="0" fillId="0" borderId="25" xfId="0" applyBorder="1"/>
    <xf numFmtId="0" fontId="1" fillId="0" borderId="0" xfId="0" applyFont="1"/>
    <xf numFmtId="0" fontId="0" fillId="0" borderId="25" xfId="0" applyFill="1" applyBorder="1" applyAlignment="1"/>
    <xf numFmtId="0" fontId="14" fillId="0" borderId="0" xfId="2" applyFont="1" applyFill="1" applyBorder="1"/>
    <xf numFmtId="0" fontId="15" fillId="0" borderId="0" xfId="0" applyFont="1"/>
    <xf numFmtId="2" fontId="0" fillId="0" borderId="26" xfId="0" applyNumberFormat="1" applyBorder="1"/>
    <xf numFmtId="2" fontId="0" fillId="0" borderId="0" xfId="0" applyNumberFormat="1" applyBorder="1"/>
    <xf numFmtId="2" fontId="0" fillId="0" borderId="25" xfId="0" applyNumberFormat="1" applyBorder="1"/>
    <xf numFmtId="0" fontId="1" fillId="0" borderId="7" xfId="0" applyFont="1" applyBorder="1" applyAlignment="1">
      <alignment horizontal="center"/>
    </xf>
    <xf numFmtId="0" fontId="1" fillId="0" borderId="6" xfId="0" applyFont="1" applyBorder="1"/>
    <xf numFmtId="0" fontId="1" fillId="0" borderId="0" xfId="0" applyFont="1" applyFill="1" applyBorder="1"/>
    <xf numFmtId="0" fontId="16" fillId="0" borderId="0" xfId="0" applyFont="1" applyFill="1" applyBorder="1"/>
    <xf numFmtId="0" fontId="3" fillId="0" borderId="0" xfId="0" applyFont="1" applyFill="1" applyBorder="1"/>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17" fontId="16" fillId="0" borderId="0" xfId="0" applyNumberFormat="1" applyFont="1" applyFill="1" applyBorder="1"/>
    <xf numFmtId="17" fontId="3" fillId="0" borderId="0" xfId="0" applyNumberFormat="1" applyFont="1" applyFill="1" applyBorder="1"/>
    <xf numFmtId="0" fontId="1" fillId="0" borderId="0" xfId="0" applyFont="1" applyFill="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Error fraction against n</a:t>
            </a:r>
          </a:p>
        </c:rich>
      </c:tx>
      <c:layout/>
      <c:overlay val="0"/>
    </c:title>
    <c:autoTitleDeleted val="0"/>
    <c:plotArea>
      <c:layout/>
      <c:scatterChart>
        <c:scatterStyle val="lineMarker"/>
        <c:varyColors val="0"/>
        <c:ser>
          <c:idx val="0"/>
          <c:order val="0"/>
          <c:tx>
            <c:v>Error against n</c:v>
          </c:tx>
          <c:spPr>
            <a:ln w="28575">
              <a:noFill/>
            </a:ln>
          </c:spPr>
          <c:xVal>
            <c:numRef>
              <c:f>[1]Summary!$F$4:$F$203</c:f>
              <c:numCache>
                <c:formatCode>General</c:formatCode>
                <c:ptCount val="200"/>
                <c:pt idx="0">
                  <c:v>1</c:v>
                </c:pt>
                <c:pt idx="1">
                  <c:v>2</c:v>
                </c:pt>
                <c:pt idx="2">
                  <c:v>1</c:v>
                </c:pt>
                <c:pt idx="3">
                  <c:v>4</c:v>
                </c:pt>
                <c:pt idx="6">
                  <c:v>3</c:v>
                </c:pt>
                <c:pt idx="8">
                  <c:v>2</c:v>
                </c:pt>
                <c:pt idx="9">
                  <c:v>8</c:v>
                </c:pt>
                <c:pt idx="10">
                  <c:v>5</c:v>
                </c:pt>
                <c:pt idx="11">
                  <c:v>5</c:v>
                </c:pt>
                <c:pt idx="12">
                  <c:v>5</c:v>
                </c:pt>
                <c:pt idx="13">
                  <c:v>6</c:v>
                </c:pt>
                <c:pt idx="14">
                  <c:v>5</c:v>
                </c:pt>
                <c:pt idx="15">
                  <c:v>6</c:v>
                </c:pt>
                <c:pt idx="16">
                  <c:v>5</c:v>
                </c:pt>
                <c:pt idx="17">
                  <c:v>5</c:v>
                </c:pt>
                <c:pt idx="18">
                  <c:v>5</c:v>
                </c:pt>
                <c:pt idx="19">
                  <c:v>6</c:v>
                </c:pt>
                <c:pt idx="20">
                  <c:v>6</c:v>
                </c:pt>
                <c:pt idx="21">
                  <c:v>7</c:v>
                </c:pt>
                <c:pt idx="22">
                  <c:v>4</c:v>
                </c:pt>
                <c:pt idx="23">
                  <c:v>1</c:v>
                </c:pt>
                <c:pt idx="24">
                  <c:v>4</c:v>
                </c:pt>
                <c:pt idx="25">
                  <c:v>1</c:v>
                </c:pt>
                <c:pt idx="26">
                  <c:v>8</c:v>
                </c:pt>
                <c:pt idx="27">
                  <c:v>4</c:v>
                </c:pt>
                <c:pt idx="28">
                  <c:v>7</c:v>
                </c:pt>
                <c:pt idx="29">
                  <c:v>8</c:v>
                </c:pt>
                <c:pt idx="30">
                  <c:v>11</c:v>
                </c:pt>
                <c:pt idx="31">
                  <c:v>8</c:v>
                </c:pt>
                <c:pt idx="32">
                  <c:v>3</c:v>
                </c:pt>
                <c:pt idx="33">
                  <c:v>11</c:v>
                </c:pt>
                <c:pt idx="34">
                  <c:v>10</c:v>
                </c:pt>
                <c:pt idx="35">
                  <c:v>9</c:v>
                </c:pt>
                <c:pt idx="36">
                  <c:v>4</c:v>
                </c:pt>
                <c:pt idx="37">
                  <c:v>9</c:v>
                </c:pt>
                <c:pt idx="38">
                  <c:v>3</c:v>
                </c:pt>
                <c:pt idx="39">
                  <c:v>2</c:v>
                </c:pt>
                <c:pt idx="40">
                  <c:v>4</c:v>
                </c:pt>
                <c:pt idx="41">
                  <c:v>9</c:v>
                </c:pt>
                <c:pt idx="42">
                  <c:v>7</c:v>
                </c:pt>
                <c:pt idx="43">
                  <c:v>2</c:v>
                </c:pt>
                <c:pt idx="44">
                  <c:v>2</c:v>
                </c:pt>
                <c:pt idx="46">
                  <c:v>3</c:v>
                </c:pt>
                <c:pt idx="47">
                  <c:v>4</c:v>
                </c:pt>
                <c:pt idx="48">
                  <c:v>5</c:v>
                </c:pt>
                <c:pt idx="49">
                  <c:v>4</c:v>
                </c:pt>
                <c:pt idx="50">
                  <c:v>8</c:v>
                </c:pt>
                <c:pt idx="51">
                  <c:v>6</c:v>
                </c:pt>
                <c:pt idx="52">
                  <c:v>3</c:v>
                </c:pt>
                <c:pt idx="53">
                  <c:v>3</c:v>
                </c:pt>
                <c:pt idx="54">
                  <c:v>5</c:v>
                </c:pt>
                <c:pt idx="55">
                  <c:v>6</c:v>
                </c:pt>
                <c:pt idx="56">
                  <c:v>1</c:v>
                </c:pt>
                <c:pt idx="57">
                  <c:v>2</c:v>
                </c:pt>
                <c:pt idx="58">
                  <c:v>7</c:v>
                </c:pt>
                <c:pt idx="59">
                  <c:v>7</c:v>
                </c:pt>
                <c:pt idx="61">
                  <c:v>5</c:v>
                </c:pt>
                <c:pt idx="62">
                  <c:v>7</c:v>
                </c:pt>
                <c:pt idx="63">
                  <c:v>8</c:v>
                </c:pt>
                <c:pt idx="64">
                  <c:v>14</c:v>
                </c:pt>
                <c:pt idx="65">
                  <c:v>13</c:v>
                </c:pt>
                <c:pt idx="66">
                  <c:v>14</c:v>
                </c:pt>
                <c:pt idx="67">
                  <c:v>6</c:v>
                </c:pt>
                <c:pt idx="68">
                  <c:v>8</c:v>
                </c:pt>
                <c:pt idx="69">
                  <c:v>2</c:v>
                </c:pt>
                <c:pt idx="70">
                  <c:v>5</c:v>
                </c:pt>
                <c:pt idx="71">
                  <c:v>1</c:v>
                </c:pt>
                <c:pt idx="72">
                  <c:v>2</c:v>
                </c:pt>
                <c:pt idx="73">
                  <c:v>1</c:v>
                </c:pt>
                <c:pt idx="74">
                  <c:v>4</c:v>
                </c:pt>
                <c:pt idx="75">
                  <c:v>1</c:v>
                </c:pt>
                <c:pt idx="76">
                  <c:v>2</c:v>
                </c:pt>
                <c:pt idx="77">
                  <c:v>3</c:v>
                </c:pt>
                <c:pt idx="78">
                  <c:v>4</c:v>
                </c:pt>
                <c:pt idx="79">
                  <c:v>3</c:v>
                </c:pt>
                <c:pt idx="80">
                  <c:v>4</c:v>
                </c:pt>
                <c:pt idx="81">
                  <c:v>5</c:v>
                </c:pt>
                <c:pt idx="82">
                  <c:v>5</c:v>
                </c:pt>
                <c:pt idx="83">
                  <c:v>6</c:v>
                </c:pt>
                <c:pt idx="84">
                  <c:v>5</c:v>
                </c:pt>
                <c:pt idx="85">
                  <c:v>4</c:v>
                </c:pt>
                <c:pt idx="86">
                  <c:v>3</c:v>
                </c:pt>
                <c:pt idx="87">
                  <c:v>3</c:v>
                </c:pt>
                <c:pt idx="88">
                  <c:v>3</c:v>
                </c:pt>
                <c:pt idx="89">
                  <c:v>5</c:v>
                </c:pt>
                <c:pt idx="90">
                  <c:v>3</c:v>
                </c:pt>
                <c:pt idx="91">
                  <c:v>6</c:v>
                </c:pt>
                <c:pt idx="92">
                  <c:v>5</c:v>
                </c:pt>
                <c:pt idx="93">
                  <c:v>5</c:v>
                </c:pt>
                <c:pt idx="94">
                  <c:v>4</c:v>
                </c:pt>
                <c:pt idx="95">
                  <c:v>8</c:v>
                </c:pt>
                <c:pt idx="96">
                  <c:v>12</c:v>
                </c:pt>
                <c:pt idx="97">
                  <c:v>5</c:v>
                </c:pt>
                <c:pt idx="98">
                  <c:v>8</c:v>
                </c:pt>
                <c:pt idx="99">
                  <c:v>6</c:v>
                </c:pt>
                <c:pt idx="102">
                  <c:v>7</c:v>
                </c:pt>
                <c:pt idx="103">
                  <c:v>7</c:v>
                </c:pt>
                <c:pt idx="104">
                  <c:v>8</c:v>
                </c:pt>
                <c:pt idx="105">
                  <c:v>7</c:v>
                </c:pt>
                <c:pt idx="108">
                  <c:v>8</c:v>
                </c:pt>
                <c:pt idx="109">
                  <c:v>4</c:v>
                </c:pt>
                <c:pt idx="110">
                  <c:v>3</c:v>
                </c:pt>
                <c:pt idx="111">
                  <c:v>4</c:v>
                </c:pt>
                <c:pt idx="112">
                  <c:v>4</c:v>
                </c:pt>
                <c:pt idx="113">
                  <c:v>12</c:v>
                </c:pt>
                <c:pt idx="114">
                  <c:v>14</c:v>
                </c:pt>
                <c:pt idx="116">
                  <c:v>17</c:v>
                </c:pt>
                <c:pt idx="117">
                  <c:v>4</c:v>
                </c:pt>
                <c:pt idx="118">
                  <c:v>9</c:v>
                </c:pt>
                <c:pt idx="119">
                  <c:v>3</c:v>
                </c:pt>
                <c:pt idx="120">
                  <c:v>8</c:v>
                </c:pt>
                <c:pt idx="122">
                  <c:v>11</c:v>
                </c:pt>
                <c:pt idx="123">
                  <c:v>2</c:v>
                </c:pt>
                <c:pt idx="125">
                  <c:v>8</c:v>
                </c:pt>
                <c:pt idx="127">
                  <c:v>6</c:v>
                </c:pt>
                <c:pt idx="128">
                  <c:v>9</c:v>
                </c:pt>
                <c:pt idx="129">
                  <c:v>7</c:v>
                </c:pt>
                <c:pt idx="130">
                  <c:v>8</c:v>
                </c:pt>
                <c:pt idx="131">
                  <c:v>9</c:v>
                </c:pt>
                <c:pt idx="132">
                  <c:v>7</c:v>
                </c:pt>
                <c:pt idx="133">
                  <c:v>3</c:v>
                </c:pt>
                <c:pt idx="138">
                  <c:v>11</c:v>
                </c:pt>
                <c:pt idx="141">
                  <c:v>7</c:v>
                </c:pt>
                <c:pt idx="142">
                  <c:v>13</c:v>
                </c:pt>
                <c:pt idx="147">
                  <c:v>9</c:v>
                </c:pt>
                <c:pt idx="148">
                  <c:v>11</c:v>
                </c:pt>
                <c:pt idx="149">
                  <c:v>8</c:v>
                </c:pt>
                <c:pt idx="151">
                  <c:v>20</c:v>
                </c:pt>
                <c:pt idx="157">
                  <c:v>8</c:v>
                </c:pt>
                <c:pt idx="162">
                  <c:v>3</c:v>
                </c:pt>
                <c:pt idx="163">
                  <c:v>1</c:v>
                </c:pt>
                <c:pt idx="164">
                  <c:v>3</c:v>
                </c:pt>
                <c:pt idx="165">
                  <c:v>8</c:v>
                </c:pt>
                <c:pt idx="166">
                  <c:v>7</c:v>
                </c:pt>
                <c:pt idx="167">
                  <c:v>2</c:v>
                </c:pt>
                <c:pt idx="169">
                  <c:v>2</c:v>
                </c:pt>
                <c:pt idx="172">
                  <c:v>9</c:v>
                </c:pt>
                <c:pt idx="177">
                  <c:v>7</c:v>
                </c:pt>
                <c:pt idx="181">
                  <c:v>11</c:v>
                </c:pt>
                <c:pt idx="182">
                  <c:v>8</c:v>
                </c:pt>
                <c:pt idx="183">
                  <c:v>11</c:v>
                </c:pt>
                <c:pt idx="184">
                  <c:v>11</c:v>
                </c:pt>
                <c:pt idx="185">
                  <c:v>12</c:v>
                </c:pt>
                <c:pt idx="186">
                  <c:v>8</c:v>
                </c:pt>
                <c:pt idx="187">
                  <c:v>10</c:v>
                </c:pt>
                <c:pt idx="188">
                  <c:v>10</c:v>
                </c:pt>
                <c:pt idx="189">
                  <c:v>8</c:v>
                </c:pt>
                <c:pt idx="190">
                  <c:v>6</c:v>
                </c:pt>
                <c:pt idx="191">
                  <c:v>11</c:v>
                </c:pt>
                <c:pt idx="192">
                  <c:v>8</c:v>
                </c:pt>
                <c:pt idx="193">
                  <c:v>4</c:v>
                </c:pt>
                <c:pt idx="194">
                  <c:v>9</c:v>
                </c:pt>
                <c:pt idx="195">
                  <c:v>11</c:v>
                </c:pt>
                <c:pt idx="196">
                  <c:v>11</c:v>
                </c:pt>
                <c:pt idx="197">
                  <c:v>11</c:v>
                </c:pt>
                <c:pt idx="198">
                  <c:v>11</c:v>
                </c:pt>
                <c:pt idx="199">
                  <c:v>13</c:v>
                </c:pt>
              </c:numCache>
            </c:numRef>
          </c:xVal>
          <c:yVal>
            <c:numRef>
              <c:f>[1]Summary!$I$4:$I$203</c:f>
              <c:numCache>
                <c:formatCode>General</c:formatCode>
                <c:ptCount val="200"/>
                <c:pt idx="0">
                  <c:v>0</c:v>
                </c:pt>
                <c:pt idx="1">
                  <c:v>1.7990250125593169E-4</c:v>
                </c:pt>
                <c:pt idx="2">
                  <c:v>0</c:v>
                </c:pt>
                <c:pt idx="3">
                  <c:v>0.66596564128610336</c:v>
                </c:pt>
                <c:pt idx="6">
                  <c:v>0</c:v>
                </c:pt>
                <c:pt idx="8">
                  <c:v>0.18290024760156257</c:v>
                </c:pt>
                <c:pt idx="9">
                  <c:v>0.25330677421193376</c:v>
                </c:pt>
                <c:pt idx="10">
                  <c:v>0.10737062100827752</c:v>
                </c:pt>
                <c:pt idx="11">
                  <c:v>0.56121192248644547</c:v>
                </c:pt>
                <c:pt idx="12">
                  <c:v>0.21543003630813856</c:v>
                </c:pt>
                <c:pt idx="13">
                  <c:v>0.28938442791225316</c:v>
                </c:pt>
                <c:pt idx="14">
                  <c:v>1.9017636693262048</c:v>
                </c:pt>
                <c:pt idx="15">
                  <c:v>0.50260866844235896</c:v>
                </c:pt>
                <c:pt idx="16">
                  <c:v>0.25519608505022429</c:v>
                </c:pt>
                <c:pt idx="17">
                  <c:v>0.22888182533678864</c:v>
                </c:pt>
                <c:pt idx="18">
                  <c:v>0.7762869583485974</c:v>
                </c:pt>
                <c:pt idx="19">
                  <c:v>0.18312215764155629</c:v>
                </c:pt>
                <c:pt idx="20">
                  <c:v>0.16438407622815188</c:v>
                </c:pt>
                <c:pt idx="21">
                  <c:v>0.30183708117380692</c:v>
                </c:pt>
                <c:pt idx="22">
                  <c:v>0.10383280879806647</c:v>
                </c:pt>
                <c:pt idx="23">
                  <c:v>0</c:v>
                </c:pt>
                <c:pt idx="24">
                  <c:v>1.8256347055115467</c:v>
                </c:pt>
                <c:pt idx="25">
                  <c:v>0</c:v>
                </c:pt>
                <c:pt idx="26">
                  <c:v>0.73312408436056598</c:v>
                </c:pt>
                <c:pt idx="27">
                  <c:v>1.52222988993499</c:v>
                </c:pt>
                <c:pt idx="28">
                  <c:v>0.79886547327061286</c:v>
                </c:pt>
                <c:pt idx="29">
                  <c:v>1.027761812595448</c:v>
                </c:pt>
                <c:pt idx="30">
                  <c:v>0.37781474447628582</c:v>
                </c:pt>
                <c:pt idx="31">
                  <c:v>0.59260892217884453</c:v>
                </c:pt>
                <c:pt idx="32">
                  <c:v>0</c:v>
                </c:pt>
                <c:pt idx="33">
                  <c:v>0.15421766809360735</c:v>
                </c:pt>
                <c:pt idx="34">
                  <c:v>0.46892113895635773</c:v>
                </c:pt>
                <c:pt idx="35">
                  <c:v>1.0257100079854615</c:v>
                </c:pt>
                <c:pt idx="36">
                  <c:v>0.66728558436395957</c:v>
                </c:pt>
                <c:pt idx="37">
                  <c:v>0.53834644813530974</c:v>
                </c:pt>
                <c:pt idx="38">
                  <c:v>0.49385940329648104</c:v>
                </c:pt>
                <c:pt idx="39">
                  <c:v>0</c:v>
                </c:pt>
                <c:pt idx="40">
                  <c:v>1.1537422109090882</c:v>
                </c:pt>
                <c:pt idx="41">
                  <c:v>0.46720207514705286</c:v>
                </c:pt>
                <c:pt idx="42">
                  <c:v>0.9354143675739014</c:v>
                </c:pt>
                <c:pt idx="43">
                  <c:v>1.4142135623730949</c:v>
                </c:pt>
                <c:pt idx="44">
                  <c:v>0.48603309356699154</c:v>
                </c:pt>
                <c:pt idx="46">
                  <c:v>1.7320508075688774</c:v>
                </c:pt>
                <c:pt idx="47">
                  <c:v>2</c:v>
                </c:pt>
                <c:pt idx="48">
                  <c:v>0.76494845493242847</c:v>
                </c:pt>
                <c:pt idx="49">
                  <c:v>26.938049456886223</c:v>
                </c:pt>
                <c:pt idx="50">
                  <c:v>0.69843606973021011</c:v>
                </c:pt>
                <c:pt idx="51">
                  <c:v>0.38874118891919146</c:v>
                </c:pt>
                <c:pt idx="52">
                  <c:v>0.17140398831845882</c:v>
                </c:pt>
                <c:pt idx="53">
                  <c:v>0.43275495626172167</c:v>
                </c:pt>
                <c:pt idx="54">
                  <c:v>1.3477745695439516</c:v>
                </c:pt>
                <c:pt idx="55">
                  <c:v>0.72423040708050168</c:v>
                </c:pt>
                <c:pt idx="56">
                  <c:v>0</c:v>
                </c:pt>
                <c:pt idx="57">
                  <c:v>0</c:v>
                </c:pt>
                <c:pt idx="58">
                  <c:v>0.47547682772530336</c:v>
                </c:pt>
                <c:pt idx="59">
                  <c:v>6.4395124682910213E-2</c:v>
                </c:pt>
                <c:pt idx="61">
                  <c:v>0.99146818635082368</c:v>
                </c:pt>
                <c:pt idx="62">
                  <c:v>0.21078402850122305</c:v>
                </c:pt>
                <c:pt idx="63">
                  <c:v>0.86296648416718469</c:v>
                </c:pt>
                <c:pt idx="64">
                  <c:v>0.23111033987249746</c:v>
                </c:pt>
                <c:pt idx="65">
                  <c:v>0.23572570001027679</c:v>
                </c:pt>
                <c:pt idx="66">
                  <c:v>0.23048323391573636</c:v>
                </c:pt>
                <c:pt idx="67">
                  <c:v>1.5491933496048955</c:v>
                </c:pt>
                <c:pt idx="68">
                  <c:v>1.938056206751168</c:v>
                </c:pt>
                <c:pt idx="69">
                  <c:v>1.4142135623730951</c:v>
                </c:pt>
                <c:pt idx="70">
                  <c:v>0</c:v>
                </c:pt>
                <c:pt idx="71">
                  <c:v>0</c:v>
                </c:pt>
                <c:pt idx="72">
                  <c:v>1.4142135623730951</c:v>
                </c:pt>
                <c:pt idx="73">
                  <c:v>0</c:v>
                </c:pt>
                <c:pt idx="74">
                  <c:v>0</c:v>
                </c:pt>
                <c:pt idx="75">
                  <c:v>0</c:v>
                </c:pt>
                <c:pt idx="76">
                  <c:v>0</c:v>
                </c:pt>
                <c:pt idx="77">
                  <c:v>0</c:v>
                </c:pt>
                <c:pt idx="78">
                  <c:v>0</c:v>
                </c:pt>
                <c:pt idx="79">
                  <c:v>7.2653905268566616E-4</c:v>
                </c:pt>
                <c:pt idx="80">
                  <c:v>0.59048725040272465</c:v>
                </c:pt>
                <c:pt idx="81">
                  <c:v>0.45570893435834497</c:v>
                </c:pt>
                <c:pt idx="82">
                  <c:v>0.3298494948271522</c:v>
                </c:pt>
                <c:pt idx="83">
                  <c:v>0.19186141096371614</c:v>
                </c:pt>
                <c:pt idx="84">
                  <c:v>0.22456817826905623</c:v>
                </c:pt>
                <c:pt idx="85">
                  <c:v>0.18399382402985731</c:v>
                </c:pt>
                <c:pt idx="86">
                  <c:v>5.959370418902088E-2</c:v>
                </c:pt>
                <c:pt idx="87">
                  <c:v>0</c:v>
                </c:pt>
                <c:pt idx="88">
                  <c:v>6.4097102476217666E-2</c:v>
                </c:pt>
                <c:pt idx="89">
                  <c:v>0.1653538244093421</c:v>
                </c:pt>
                <c:pt idx="90">
                  <c:v>0.38567713820132876</c:v>
                </c:pt>
                <c:pt idx="91">
                  <c:v>0.47536058468968712</c:v>
                </c:pt>
                <c:pt idx="92">
                  <c:v>2.2376364547303158</c:v>
                </c:pt>
                <c:pt idx="93">
                  <c:v>0.86189288728774149</c:v>
                </c:pt>
                <c:pt idx="94">
                  <c:v>2.5749767265870753</c:v>
                </c:pt>
                <c:pt idx="95">
                  <c:v>0.71602856785603353</c:v>
                </c:pt>
                <c:pt idx="96">
                  <c:v>0.39098322795669793</c:v>
                </c:pt>
                <c:pt idx="97">
                  <c:v>1.6300804370086168</c:v>
                </c:pt>
                <c:pt idx="98">
                  <c:v>0.220159073699048</c:v>
                </c:pt>
                <c:pt idx="99">
                  <c:v>0.48378881927419115</c:v>
                </c:pt>
                <c:pt idx="102">
                  <c:v>1.0591663797775841</c:v>
                </c:pt>
                <c:pt idx="103">
                  <c:v>0.82012383125407429</c:v>
                </c:pt>
                <c:pt idx="104">
                  <c:v>0.6125472976311318</c:v>
                </c:pt>
                <c:pt idx="105">
                  <c:v>0</c:v>
                </c:pt>
                <c:pt idx="106">
                  <c:v>0</c:v>
                </c:pt>
                <c:pt idx="108">
                  <c:v>2.8284271247461907</c:v>
                </c:pt>
                <c:pt idx="109">
                  <c:v>0</c:v>
                </c:pt>
                <c:pt idx="110">
                  <c:v>1.7320508075688772</c:v>
                </c:pt>
                <c:pt idx="111">
                  <c:v>0.39987556148008446</c:v>
                </c:pt>
                <c:pt idx="112">
                  <c:v>0.87597132486493046</c:v>
                </c:pt>
                <c:pt idx="113">
                  <c:v>10.639452466621997</c:v>
                </c:pt>
                <c:pt idx="114">
                  <c:v>1.8162248820657561</c:v>
                </c:pt>
                <c:pt idx="116">
                  <c:v>1.039218559682108</c:v>
                </c:pt>
                <c:pt idx="117">
                  <c:v>0.76505695282628094</c:v>
                </c:pt>
                <c:pt idx="118">
                  <c:v>1.534957966535242</c:v>
                </c:pt>
                <c:pt idx="119">
                  <c:v>0.43137143158518265</c:v>
                </c:pt>
                <c:pt idx="120">
                  <c:v>0.36147915180466478</c:v>
                </c:pt>
                <c:pt idx="121">
                  <c:v>0</c:v>
                </c:pt>
                <c:pt idx="122">
                  <c:v>1.3874533908708668</c:v>
                </c:pt>
                <c:pt idx="123">
                  <c:v>0</c:v>
                </c:pt>
                <c:pt idx="125">
                  <c:v>0.70611272489200094</c:v>
                </c:pt>
                <c:pt idx="127">
                  <c:v>0.85160174409155154</c:v>
                </c:pt>
                <c:pt idx="128">
                  <c:v>1.1159204890670311</c:v>
                </c:pt>
                <c:pt idx="129">
                  <c:v>0.91799908048918855</c:v>
                </c:pt>
                <c:pt idx="130">
                  <c:v>1.3761462101741933</c:v>
                </c:pt>
                <c:pt idx="131">
                  <c:v>1.023841626893526</c:v>
                </c:pt>
                <c:pt idx="132">
                  <c:v>0.23096018355840708</c:v>
                </c:pt>
                <c:pt idx="133">
                  <c:v>5.4547772873692273E-2</c:v>
                </c:pt>
                <c:pt idx="134">
                  <c:v>0</c:v>
                </c:pt>
                <c:pt idx="138">
                  <c:v>0.47940012360401463</c:v>
                </c:pt>
                <c:pt idx="141">
                  <c:v>0.39826132716586471</c:v>
                </c:pt>
                <c:pt idx="142">
                  <c:v>0.48196508977752522</c:v>
                </c:pt>
                <c:pt idx="147">
                  <c:v>0.1781715122192748</c:v>
                </c:pt>
                <c:pt idx="148">
                  <c:v>8.8451616960743551E-2</c:v>
                </c:pt>
                <c:pt idx="149">
                  <c:v>0.26522042196188672</c:v>
                </c:pt>
                <c:pt idx="151">
                  <c:v>0.29385895098826881</c:v>
                </c:pt>
                <c:pt idx="157">
                  <c:v>0.13438829649002093</c:v>
                </c:pt>
                <c:pt idx="162">
                  <c:v>0.2932089964676094</c:v>
                </c:pt>
                <c:pt idx="163">
                  <c:v>0</c:v>
                </c:pt>
                <c:pt idx="164">
                  <c:v>0.89598270598991669</c:v>
                </c:pt>
                <c:pt idx="165">
                  <c:v>0.349858198292954</c:v>
                </c:pt>
                <c:pt idx="166">
                  <c:v>0.31119485653487972</c:v>
                </c:pt>
                <c:pt idx="167">
                  <c:v>3.9292372405514767E-2</c:v>
                </c:pt>
                <c:pt idx="168">
                  <c:v>0</c:v>
                </c:pt>
                <c:pt idx="169">
                  <c:v>1.4142135623730951</c:v>
                </c:pt>
                <c:pt idx="172">
                  <c:v>0.51346699780824978</c:v>
                </c:pt>
                <c:pt idx="173">
                  <c:v>0</c:v>
                </c:pt>
                <c:pt idx="177">
                  <c:v>0.29456119847769818</c:v>
                </c:pt>
                <c:pt idx="181">
                  <c:v>0.14926527080221841</c:v>
                </c:pt>
                <c:pt idx="182">
                  <c:v>0.16565693425588945</c:v>
                </c:pt>
                <c:pt idx="183">
                  <c:v>0.7010103617326664</c:v>
                </c:pt>
                <c:pt idx="184">
                  <c:v>0.61842813425478493</c:v>
                </c:pt>
                <c:pt idx="185">
                  <c:v>0.72814343285298833</c:v>
                </c:pt>
                <c:pt idx="186">
                  <c:v>1.0690449750264202</c:v>
                </c:pt>
                <c:pt idx="187">
                  <c:v>1.0279677101635838</c:v>
                </c:pt>
                <c:pt idx="188">
                  <c:v>0.9802774527965159</c:v>
                </c:pt>
                <c:pt idx="189">
                  <c:v>0.21600276773440691</c:v>
                </c:pt>
                <c:pt idx="190">
                  <c:v>2.4494897427831783</c:v>
                </c:pt>
                <c:pt idx="191">
                  <c:v>1.712697835764784</c:v>
                </c:pt>
                <c:pt idx="192">
                  <c:v>0.59151254703035028</c:v>
                </c:pt>
                <c:pt idx="193">
                  <c:v>0</c:v>
                </c:pt>
                <c:pt idx="194">
                  <c:v>0.16444656370520019</c:v>
                </c:pt>
                <c:pt idx="195">
                  <c:v>1.5155130632178881</c:v>
                </c:pt>
                <c:pt idx="196">
                  <c:v>1.3874533908708668</c:v>
                </c:pt>
                <c:pt idx="197">
                  <c:v>8.8451616960743551E-2</c:v>
                </c:pt>
                <c:pt idx="198">
                  <c:v>0.47940012360401463</c:v>
                </c:pt>
                <c:pt idx="199">
                  <c:v>0.48196508977752522</c:v>
                </c:pt>
              </c:numCache>
            </c:numRef>
          </c:yVal>
          <c:smooth val="0"/>
        </c:ser>
        <c:dLbls>
          <c:showLegendKey val="0"/>
          <c:showVal val="0"/>
          <c:showCatName val="0"/>
          <c:showSerName val="0"/>
          <c:showPercent val="0"/>
          <c:showBubbleSize val="0"/>
        </c:dLbls>
        <c:axId val="207065472"/>
        <c:axId val="207067392"/>
      </c:scatterChart>
      <c:valAx>
        <c:axId val="207065472"/>
        <c:scaling>
          <c:orientation val="minMax"/>
        </c:scaling>
        <c:delete val="0"/>
        <c:axPos val="b"/>
        <c:title>
          <c:tx>
            <c:rich>
              <a:bodyPr/>
              <a:lstStyle/>
              <a:p>
                <a:pPr>
                  <a:defRPr/>
                </a:pPr>
                <a:r>
                  <a:rPr lang="en-US"/>
                  <a:t>n</a:t>
                </a:r>
              </a:p>
            </c:rich>
          </c:tx>
          <c:layout/>
          <c:overlay val="0"/>
        </c:title>
        <c:numFmt formatCode="General" sourceLinked="1"/>
        <c:majorTickMark val="out"/>
        <c:minorTickMark val="none"/>
        <c:tickLblPos val="nextTo"/>
        <c:crossAx val="207067392"/>
        <c:crosses val="autoZero"/>
        <c:crossBetween val="midCat"/>
      </c:valAx>
      <c:valAx>
        <c:axId val="207067392"/>
        <c:scaling>
          <c:orientation val="minMax"/>
        </c:scaling>
        <c:delete val="0"/>
        <c:axPos val="l"/>
        <c:majorGridlines/>
        <c:title>
          <c:tx>
            <c:rich>
              <a:bodyPr rot="-5400000" vert="horz"/>
              <a:lstStyle/>
              <a:p>
                <a:pPr>
                  <a:defRPr/>
                </a:pPr>
                <a:r>
                  <a:rPr lang="en-GB"/>
                  <a:t>error fraction</a:t>
                </a:r>
              </a:p>
            </c:rich>
          </c:tx>
          <c:layout/>
          <c:overlay val="0"/>
        </c:title>
        <c:numFmt formatCode="General" sourceLinked="1"/>
        <c:majorTickMark val="out"/>
        <c:minorTickMark val="none"/>
        <c:tickLblPos val="nextTo"/>
        <c:crossAx val="20706547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v>error fraction against mean K</c:v>
          </c:tx>
          <c:spPr>
            <a:ln w="28575">
              <a:noFill/>
            </a:ln>
          </c:spPr>
          <c:xVal>
            <c:numRef>
              <c:f>[1]Summary!$D$4:$D$203</c:f>
              <c:numCache>
                <c:formatCode>General</c:formatCode>
                <c:ptCount val="200"/>
                <c:pt idx="0">
                  <c:v>5.5103191108453426</c:v>
                </c:pt>
                <c:pt idx="1">
                  <c:v>464.14872371567697</c:v>
                </c:pt>
                <c:pt idx="2">
                  <c:v>5.5092647131085428</c:v>
                </c:pt>
                <c:pt idx="3">
                  <c:v>51.604292165813</c:v>
                </c:pt>
                <c:pt idx="8">
                  <c:v>872.47342942224077</c:v>
                </c:pt>
                <c:pt idx="9">
                  <c:v>166.76271599918121</c:v>
                </c:pt>
                <c:pt idx="10">
                  <c:v>1404.385166008266</c:v>
                </c:pt>
                <c:pt idx="11">
                  <c:v>2605.5379194668012</c:v>
                </c:pt>
                <c:pt idx="12">
                  <c:v>891.17638870146152</c:v>
                </c:pt>
                <c:pt idx="13">
                  <c:v>327.99363988323955</c:v>
                </c:pt>
                <c:pt idx="14">
                  <c:v>0.5515119430515194</c:v>
                </c:pt>
                <c:pt idx="15">
                  <c:v>105.73966182229874</c:v>
                </c:pt>
                <c:pt idx="16">
                  <c:v>512.03196554385056</c:v>
                </c:pt>
                <c:pt idx="17">
                  <c:v>676.79619994131383</c:v>
                </c:pt>
                <c:pt idx="18">
                  <c:v>41.923562644768033</c:v>
                </c:pt>
                <c:pt idx="19">
                  <c:v>77.331602699834249</c:v>
                </c:pt>
                <c:pt idx="20">
                  <c:v>833.01246558418836</c:v>
                </c:pt>
                <c:pt idx="21">
                  <c:v>663.37300022460556</c:v>
                </c:pt>
                <c:pt idx="22">
                  <c:v>520.43701212944995</c:v>
                </c:pt>
                <c:pt idx="23">
                  <c:v>71.31430207830094</c:v>
                </c:pt>
                <c:pt idx="24">
                  <c:v>0.91957508896610418</c:v>
                </c:pt>
                <c:pt idx="25">
                  <c:v>0.93407427863411863</c:v>
                </c:pt>
                <c:pt idx="26">
                  <c:v>75.86205554635427</c:v>
                </c:pt>
                <c:pt idx="27">
                  <c:v>2.534703879948188</c:v>
                </c:pt>
                <c:pt idx="28">
                  <c:v>3.0232106273873689</c:v>
                </c:pt>
                <c:pt idx="29">
                  <c:v>6.0994330922852509</c:v>
                </c:pt>
                <c:pt idx="30">
                  <c:v>44.050119177031235</c:v>
                </c:pt>
                <c:pt idx="31">
                  <c:v>32.642977829775774</c:v>
                </c:pt>
                <c:pt idx="33">
                  <c:v>114.79867080231411</c:v>
                </c:pt>
                <c:pt idx="34">
                  <c:v>301.06604412783656</c:v>
                </c:pt>
                <c:pt idx="35">
                  <c:v>3.9884213182412385</c:v>
                </c:pt>
                <c:pt idx="36">
                  <c:v>2.0696072219576562</c:v>
                </c:pt>
                <c:pt idx="37">
                  <c:v>31.432458164331379</c:v>
                </c:pt>
                <c:pt idx="38">
                  <c:v>2.152148950667121</c:v>
                </c:pt>
                <c:pt idx="40">
                  <c:v>2.7623377463006182</c:v>
                </c:pt>
                <c:pt idx="41">
                  <c:v>39.574549538954656</c:v>
                </c:pt>
                <c:pt idx="42">
                  <c:v>0.52521448490596179</c:v>
                </c:pt>
                <c:pt idx="43">
                  <c:v>0.4586468213749994</c:v>
                </c:pt>
                <c:pt idx="44">
                  <c:v>11407.06750356362</c:v>
                </c:pt>
                <c:pt idx="46">
                  <c:v>0.30606789407244378</c:v>
                </c:pt>
                <c:pt idx="47">
                  <c:v>0.68975060119787623</c:v>
                </c:pt>
                <c:pt idx="48">
                  <c:v>1.147823975306443</c:v>
                </c:pt>
                <c:pt idx="49">
                  <c:v>0.23412277933997983</c:v>
                </c:pt>
                <c:pt idx="50">
                  <c:v>97.399496891807786</c:v>
                </c:pt>
                <c:pt idx="51">
                  <c:v>136.36542684038253</c:v>
                </c:pt>
                <c:pt idx="52">
                  <c:v>478.12147283048853</c:v>
                </c:pt>
                <c:pt idx="53">
                  <c:v>3.6779404849958408</c:v>
                </c:pt>
                <c:pt idx="54">
                  <c:v>13.974821271664098</c:v>
                </c:pt>
                <c:pt idx="55">
                  <c:v>348.01336580572973</c:v>
                </c:pt>
                <c:pt idx="56">
                  <c:v>1747.4364175596947</c:v>
                </c:pt>
                <c:pt idx="57">
                  <c:v>0.91802237445065848</c:v>
                </c:pt>
                <c:pt idx="58">
                  <c:v>245.63287531402653</c:v>
                </c:pt>
                <c:pt idx="59">
                  <c:v>297.23665280348888</c:v>
                </c:pt>
                <c:pt idx="61">
                  <c:v>22.345827311721639</c:v>
                </c:pt>
                <c:pt idx="62">
                  <c:v>579.63114485045185</c:v>
                </c:pt>
                <c:pt idx="63">
                  <c:v>44.69804052298516</c:v>
                </c:pt>
                <c:pt idx="64">
                  <c:v>208.43707553946766</c:v>
                </c:pt>
                <c:pt idx="65">
                  <c:v>671.60424062828201</c:v>
                </c:pt>
                <c:pt idx="66">
                  <c:v>443.47948363145343</c:v>
                </c:pt>
                <c:pt idx="67">
                  <c:v>0.30832421970413576</c:v>
                </c:pt>
                <c:pt idx="68">
                  <c:v>2.8678899554932302</c:v>
                </c:pt>
                <c:pt idx="69">
                  <c:v>0.4592080527109571</c:v>
                </c:pt>
                <c:pt idx="71">
                  <c:v>0.91802585636093093</c:v>
                </c:pt>
                <c:pt idx="72">
                  <c:v>0.92058165020539073</c:v>
                </c:pt>
                <c:pt idx="73">
                  <c:v>7.355880535530388</c:v>
                </c:pt>
                <c:pt idx="79">
                  <c:v>7.1093761439173759</c:v>
                </c:pt>
                <c:pt idx="80">
                  <c:v>8.5679419506809946</c:v>
                </c:pt>
                <c:pt idx="81">
                  <c:v>50.588102476665355</c:v>
                </c:pt>
                <c:pt idx="82">
                  <c:v>288.263126537505</c:v>
                </c:pt>
                <c:pt idx="83">
                  <c:v>2620.8177343211928</c:v>
                </c:pt>
                <c:pt idx="84">
                  <c:v>2083.1112753393236</c:v>
                </c:pt>
                <c:pt idx="85">
                  <c:v>47.747871594245296</c:v>
                </c:pt>
                <c:pt idx="86">
                  <c:v>844.46423264334123</c:v>
                </c:pt>
                <c:pt idx="88">
                  <c:v>24.804641217531451</c:v>
                </c:pt>
                <c:pt idx="89">
                  <c:v>596.50340228902019</c:v>
                </c:pt>
                <c:pt idx="90">
                  <c:v>29.080276393782849</c:v>
                </c:pt>
                <c:pt idx="91">
                  <c:v>20.901076234313333</c:v>
                </c:pt>
                <c:pt idx="92">
                  <c:v>0.91866206291579855</c:v>
                </c:pt>
                <c:pt idx="93">
                  <c:v>2.2115465253705375</c:v>
                </c:pt>
                <c:pt idx="94">
                  <c:v>0.46248627020303329</c:v>
                </c:pt>
                <c:pt idx="95">
                  <c:v>3.2183584188218823</c:v>
                </c:pt>
                <c:pt idx="96">
                  <c:v>109.02477268362342</c:v>
                </c:pt>
                <c:pt idx="97">
                  <c:v>0.73501547215621188</c:v>
                </c:pt>
                <c:pt idx="98">
                  <c:v>20.829635252047623</c:v>
                </c:pt>
                <c:pt idx="99">
                  <c:v>39.094940753309871</c:v>
                </c:pt>
                <c:pt idx="102">
                  <c:v>0.65981577020633797</c:v>
                </c:pt>
                <c:pt idx="103">
                  <c:v>3.2906338607966332</c:v>
                </c:pt>
                <c:pt idx="104">
                  <c:v>9.3188931247798781</c:v>
                </c:pt>
                <c:pt idx="108">
                  <c:v>0.11572270970651087</c:v>
                </c:pt>
                <c:pt idx="110">
                  <c:v>0.61418240028718507</c:v>
                </c:pt>
                <c:pt idx="111">
                  <c:v>1.1490434881193687</c:v>
                </c:pt>
                <c:pt idx="112">
                  <c:v>6.2468423045710253</c:v>
                </c:pt>
                <c:pt idx="113">
                  <c:v>0.30668971787669075</c:v>
                </c:pt>
                <c:pt idx="114">
                  <c:v>3.6862115690281745</c:v>
                </c:pt>
                <c:pt idx="116">
                  <c:v>16.647546444169677</c:v>
                </c:pt>
                <c:pt idx="117">
                  <c:v>1.1521802329023454</c:v>
                </c:pt>
                <c:pt idx="118">
                  <c:v>2.4602042484465696</c:v>
                </c:pt>
                <c:pt idx="119">
                  <c:v>1.2258696103075057</c:v>
                </c:pt>
                <c:pt idx="120">
                  <c:v>293.53586253516329</c:v>
                </c:pt>
                <c:pt idx="122">
                  <c:v>0.33611244892061115</c:v>
                </c:pt>
                <c:pt idx="125">
                  <c:v>3.3322075481671933</c:v>
                </c:pt>
                <c:pt idx="127">
                  <c:v>3.83693935187739</c:v>
                </c:pt>
                <c:pt idx="128">
                  <c:v>3.3766182540455438</c:v>
                </c:pt>
                <c:pt idx="129">
                  <c:v>4.2068746545826965</c:v>
                </c:pt>
                <c:pt idx="130">
                  <c:v>6.217956778527217</c:v>
                </c:pt>
                <c:pt idx="131">
                  <c:v>25.10128669447008</c:v>
                </c:pt>
                <c:pt idx="132">
                  <c:v>121.3952011884784</c:v>
                </c:pt>
                <c:pt idx="133">
                  <c:v>327.52664156244856</c:v>
                </c:pt>
                <c:pt idx="138">
                  <c:v>6.4464415278853702</c:v>
                </c:pt>
                <c:pt idx="141">
                  <c:v>97.499873199646927</c:v>
                </c:pt>
                <c:pt idx="142">
                  <c:v>39.264051697825415</c:v>
                </c:pt>
                <c:pt idx="147">
                  <c:v>553.4835961363558</c:v>
                </c:pt>
                <c:pt idx="148">
                  <c:v>554.29490675970703</c:v>
                </c:pt>
                <c:pt idx="149">
                  <c:v>464.84788269462803</c:v>
                </c:pt>
                <c:pt idx="151">
                  <c:v>218.84245889049083</c:v>
                </c:pt>
                <c:pt idx="157">
                  <c:v>333.09235492919834</c:v>
                </c:pt>
                <c:pt idx="162">
                  <c:v>350.28222704602382</c:v>
                </c:pt>
                <c:pt idx="163">
                  <c:v>6656.4770695173493</c:v>
                </c:pt>
                <c:pt idx="164">
                  <c:v>43.68641729390351</c:v>
                </c:pt>
                <c:pt idx="165">
                  <c:v>169.03023139661934</c:v>
                </c:pt>
                <c:pt idx="166">
                  <c:v>243.47008332772185</c:v>
                </c:pt>
                <c:pt idx="167">
                  <c:v>1790.7408447924231</c:v>
                </c:pt>
                <c:pt idx="169">
                  <c:v>0.46271733809897847</c:v>
                </c:pt>
                <c:pt idx="172">
                  <c:v>7.1614335514853105</c:v>
                </c:pt>
                <c:pt idx="177">
                  <c:v>510.48895033269474</c:v>
                </c:pt>
                <c:pt idx="181">
                  <c:v>662.33022782952548</c:v>
                </c:pt>
                <c:pt idx="182">
                  <c:v>479.62002458579155</c:v>
                </c:pt>
                <c:pt idx="183">
                  <c:v>34.551693934998326</c:v>
                </c:pt>
                <c:pt idx="184">
                  <c:v>41.781762038141466</c:v>
                </c:pt>
                <c:pt idx="185">
                  <c:v>171.67731240756856</c:v>
                </c:pt>
                <c:pt idx="186">
                  <c:v>0.45972048558395928</c:v>
                </c:pt>
                <c:pt idx="187">
                  <c:v>3.6803230882826199</c:v>
                </c:pt>
                <c:pt idx="188">
                  <c:v>2.392713374304229</c:v>
                </c:pt>
                <c:pt idx="189">
                  <c:v>123.18620020064485</c:v>
                </c:pt>
                <c:pt idx="190">
                  <c:v>0.1542641775723663</c:v>
                </c:pt>
                <c:pt idx="191">
                  <c:v>0.24928773892128567</c:v>
                </c:pt>
                <c:pt idx="192">
                  <c:v>3.1027032928790379</c:v>
                </c:pt>
                <c:pt idx="194">
                  <c:v>95.068248473663417</c:v>
                </c:pt>
                <c:pt idx="195">
                  <c:v>0.41899136395195863</c:v>
                </c:pt>
                <c:pt idx="196">
                  <c:v>0.33611244892061115</c:v>
                </c:pt>
                <c:pt idx="197">
                  <c:v>554.29490675970703</c:v>
                </c:pt>
                <c:pt idx="198">
                  <c:v>6.4464415278853702</c:v>
                </c:pt>
                <c:pt idx="199">
                  <c:v>39.264051697825415</c:v>
                </c:pt>
              </c:numCache>
            </c:numRef>
          </c:xVal>
          <c:yVal>
            <c:numRef>
              <c:f>[1]Summary!$I$4:$I$203</c:f>
              <c:numCache>
                <c:formatCode>General</c:formatCode>
                <c:ptCount val="200"/>
                <c:pt idx="0">
                  <c:v>0</c:v>
                </c:pt>
                <c:pt idx="1">
                  <c:v>1.7990250125593169E-4</c:v>
                </c:pt>
                <c:pt idx="2">
                  <c:v>0</c:v>
                </c:pt>
                <c:pt idx="3">
                  <c:v>0.66596564128610336</c:v>
                </c:pt>
                <c:pt idx="6">
                  <c:v>0</c:v>
                </c:pt>
                <c:pt idx="8">
                  <c:v>0.18290024760156257</c:v>
                </c:pt>
                <c:pt idx="9">
                  <c:v>0.25330677421193376</c:v>
                </c:pt>
                <c:pt idx="10">
                  <c:v>0.10737062100827752</c:v>
                </c:pt>
                <c:pt idx="11">
                  <c:v>0.56121192248644547</c:v>
                </c:pt>
                <c:pt idx="12">
                  <c:v>0.21543003630813856</c:v>
                </c:pt>
                <c:pt idx="13">
                  <c:v>0.28938442791225316</c:v>
                </c:pt>
                <c:pt idx="14">
                  <c:v>1.9017636693262048</c:v>
                </c:pt>
                <c:pt idx="15">
                  <c:v>0.50260866844235896</c:v>
                </c:pt>
                <c:pt idx="16">
                  <c:v>0.25519608505022429</c:v>
                </c:pt>
                <c:pt idx="17">
                  <c:v>0.22888182533678864</c:v>
                </c:pt>
                <c:pt idx="18">
                  <c:v>0.7762869583485974</c:v>
                </c:pt>
                <c:pt idx="19">
                  <c:v>0.18312215764155629</c:v>
                </c:pt>
                <c:pt idx="20">
                  <c:v>0.16438407622815188</c:v>
                </c:pt>
                <c:pt idx="21">
                  <c:v>0.30183708117380692</c:v>
                </c:pt>
                <c:pt idx="22">
                  <c:v>0.10383280879806647</c:v>
                </c:pt>
                <c:pt idx="23">
                  <c:v>0</c:v>
                </c:pt>
                <c:pt idx="24">
                  <c:v>1.8256347055115467</c:v>
                </c:pt>
                <c:pt idx="25">
                  <c:v>0</c:v>
                </c:pt>
                <c:pt idx="26">
                  <c:v>0.73312408436056598</c:v>
                </c:pt>
                <c:pt idx="27">
                  <c:v>1.52222988993499</c:v>
                </c:pt>
                <c:pt idx="28">
                  <c:v>0.79886547327061286</c:v>
                </c:pt>
                <c:pt idx="29">
                  <c:v>1.027761812595448</c:v>
                </c:pt>
                <c:pt idx="30">
                  <c:v>0.37781474447628582</c:v>
                </c:pt>
                <c:pt idx="31">
                  <c:v>0.59260892217884453</c:v>
                </c:pt>
                <c:pt idx="32">
                  <c:v>0</c:v>
                </c:pt>
                <c:pt idx="33">
                  <c:v>0.15421766809360735</c:v>
                </c:pt>
                <c:pt idx="34">
                  <c:v>0.46892113895635773</c:v>
                </c:pt>
                <c:pt idx="35">
                  <c:v>1.0257100079854615</c:v>
                </c:pt>
                <c:pt idx="36">
                  <c:v>0.66728558436395957</c:v>
                </c:pt>
                <c:pt idx="37">
                  <c:v>0.53834644813530974</c:v>
                </c:pt>
                <c:pt idx="38">
                  <c:v>0.49385940329648104</c:v>
                </c:pt>
                <c:pt idx="39">
                  <c:v>0</c:v>
                </c:pt>
                <c:pt idx="40">
                  <c:v>1.1537422109090882</c:v>
                </c:pt>
                <c:pt idx="41">
                  <c:v>0.46720207514705286</c:v>
                </c:pt>
                <c:pt idx="42">
                  <c:v>0.9354143675739014</c:v>
                </c:pt>
                <c:pt idx="43">
                  <c:v>1.4142135623730949</c:v>
                </c:pt>
                <c:pt idx="44">
                  <c:v>0.48603309356699154</c:v>
                </c:pt>
                <c:pt idx="46">
                  <c:v>1.7320508075688774</c:v>
                </c:pt>
                <c:pt idx="47">
                  <c:v>2</c:v>
                </c:pt>
                <c:pt idx="48">
                  <c:v>0.76494845493242847</c:v>
                </c:pt>
                <c:pt idx="49">
                  <c:v>26.938049456886223</c:v>
                </c:pt>
                <c:pt idx="50">
                  <c:v>0.69843606973021011</c:v>
                </c:pt>
                <c:pt idx="51">
                  <c:v>0.38874118891919146</c:v>
                </c:pt>
                <c:pt idx="52">
                  <c:v>0.17140398831845882</c:v>
                </c:pt>
                <c:pt idx="53">
                  <c:v>0.43275495626172167</c:v>
                </c:pt>
                <c:pt idx="54">
                  <c:v>1.3477745695439516</c:v>
                </c:pt>
                <c:pt idx="55">
                  <c:v>0.72423040708050168</c:v>
                </c:pt>
                <c:pt idx="56">
                  <c:v>0</c:v>
                </c:pt>
                <c:pt idx="57">
                  <c:v>0</c:v>
                </c:pt>
                <c:pt idx="58">
                  <c:v>0.47547682772530336</c:v>
                </c:pt>
                <c:pt idx="59">
                  <c:v>6.4395124682910213E-2</c:v>
                </c:pt>
                <c:pt idx="61">
                  <c:v>0.99146818635082368</c:v>
                </c:pt>
                <c:pt idx="62">
                  <c:v>0.21078402850122305</c:v>
                </c:pt>
                <c:pt idx="63">
                  <c:v>0.86296648416718469</c:v>
                </c:pt>
                <c:pt idx="64">
                  <c:v>0.23111033987249746</c:v>
                </c:pt>
                <c:pt idx="65">
                  <c:v>0.23572570001027679</c:v>
                </c:pt>
                <c:pt idx="66">
                  <c:v>0.23048323391573636</c:v>
                </c:pt>
                <c:pt idx="67">
                  <c:v>1.5491933496048955</c:v>
                </c:pt>
                <c:pt idx="68">
                  <c:v>1.938056206751168</c:v>
                </c:pt>
                <c:pt idx="69">
                  <c:v>1.4142135623730951</c:v>
                </c:pt>
                <c:pt idx="70">
                  <c:v>0</c:v>
                </c:pt>
                <c:pt idx="71">
                  <c:v>0</c:v>
                </c:pt>
                <c:pt idx="72">
                  <c:v>1.4142135623730951</c:v>
                </c:pt>
                <c:pt idx="73">
                  <c:v>0</c:v>
                </c:pt>
                <c:pt idx="74">
                  <c:v>0</c:v>
                </c:pt>
                <c:pt idx="75">
                  <c:v>0</c:v>
                </c:pt>
                <c:pt idx="76">
                  <c:v>0</c:v>
                </c:pt>
                <c:pt idx="77">
                  <c:v>0</c:v>
                </c:pt>
                <c:pt idx="78">
                  <c:v>0</c:v>
                </c:pt>
                <c:pt idx="79">
                  <c:v>7.2653905268566616E-4</c:v>
                </c:pt>
                <c:pt idx="80">
                  <c:v>0.59048725040272465</c:v>
                </c:pt>
                <c:pt idx="81">
                  <c:v>0.45570893435834497</c:v>
                </c:pt>
                <c:pt idx="82">
                  <c:v>0.3298494948271522</c:v>
                </c:pt>
                <c:pt idx="83">
                  <c:v>0.19186141096371614</c:v>
                </c:pt>
                <c:pt idx="84">
                  <c:v>0.22456817826905623</c:v>
                </c:pt>
                <c:pt idx="85">
                  <c:v>0.18399382402985731</c:v>
                </c:pt>
                <c:pt idx="86">
                  <c:v>5.959370418902088E-2</c:v>
                </c:pt>
                <c:pt idx="87">
                  <c:v>0</c:v>
                </c:pt>
                <c:pt idx="88">
                  <c:v>6.4097102476217666E-2</c:v>
                </c:pt>
                <c:pt idx="89">
                  <c:v>0.1653538244093421</c:v>
                </c:pt>
                <c:pt idx="90">
                  <c:v>0.38567713820132876</c:v>
                </c:pt>
                <c:pt idx="91">
                  <c:v>0.47536058468968712</c:v>
                </c:pt>
                <c:pt idx="92">
                  <c:v>2.2376364547303158</c:v>
                </c:pt>
                <c:pt idx="93">
                  <c:v>0.86189288728774149</c:v>
                </c:pt>
                <c:pt idx="94">
                  <c:v>2.5749767265870753</c:v>
                </c:pt>
                <c:pt idx="95">
                  <c:v>0.71602856785603353</c:v>
                </c:pt>
                <c:pt idx="96">
                  <c:v>0.39098322795669793</c:v>
                </c:pt>
                <c:pt idx="97">
                  <c:v>1.6300804370086168</c:v>
                </c:pt>
                <c:pt idx="98">
                  <c:v>0.220159073699048</c:v>
                </c:pt>
                <c:pt idx="99">
                  <c:v>0.48378881927419115</c:v>
                </c:pt>
                <c:pt idx="102">
                  <c:v>1.0591663797775841</c:v>
                </c:pt>
                <c:pt idx="103">
                  <c:v>0.82012383125407429</c:v>
                </c:pt>
                <c:pt idx="104">
                  <c:v>0.6125472976311318</c:v>
                </c:pt>
                <c:pt idx="105">
                  <c:v>0</c:v>
                </c:pt>
                <c:pt idx="106">
                  <c:v>0</c:v>
                </c:pt>
                <c:pt idx="108">
                  <c:v>2.8284271247461907</c:v>
                </c:pt>
                <c:pt idx="109">
                  <c:v>0</c:v>
                </c:pt>
                <c:pt idx="110">
                  <c:v>1.7320508075688772</c:v>
                </c:pt>
                <c:pt idx="111">
                  <c:v>0.39987556148008446</c:v>
                </c:pt>
                <c:pt idx="112">
                  <c:v>0.87597132486493046</c:v>
                </c:pt>
                <c:pt idx="113">
                  <c:v>10.639452466621997</c:v>
                </c:pt>
                <c:pt idx="114">
                  <c:v>1.8162248820657561</c:v>
                </c:pt>
                <c:pt idx="116">
                  <c:v>1.039218559682108</c:v>
                </c:pt>
                <c:pt idx="117">
                  <c:v>0.76505695282628094</c:v>
                </c:pt>
                <c:pt idx="118">
                  <c:v>1.534957966535242</c:v>
                </c:pt>
                <c:pt idx="119">
                  <c:v>0.43137143158518265</c:v>
                </c:pt>
                <c:pt idx="120">
                  <c:v>0.36147915180466478</c:v>
                </c:pt>
                <c:pt idx="121">
                  <c:v>0</c:v>
                </c:pt>
                <c:pt idx="122">
                  <c:v>1.3874533908708668</c:v>
                </c:pt>
                <c:pt idx="123">
                  <c:v>0</c:v>
                </c:pt>
                <c:pt idx="125">
                  <c:v>0.70611272489200094</c:v>
                </c:pt>
                <c:pt idx="127">
                  <c:v>0.85160174409155154</c:v>
                </c:pt>
                <c:pt idx="128">
                  <c:v>1.1159204890670311</c:v>
                </c:pt>
                <c:pt idx="129">
                  <c:v>0.91799908048918855</c:v>
                </c:pt>
                <c:pt idx="130">
                  <c:v>1.3761462101741933</c:v>
                </c:pt>
                <c:pt idx="131">
                  <c:v>1.023841626893526</c:v>
                </c:pt>
                <c:pt idx="132">
                  <c:v>0.23096018355840708</c:v>
                </c:pt>
                <c:pt idx="133">
                  <c:v>5.4547772873692273E-2</c:v>
                </c:pt>
                <c:pt idx="134">
                  <c:v>0</c:v>
                </c:pt>
                <c:pt idx="138">
                  <c:v>0.47940012360401463</c:v>
                </c:pt>
                <c:pt idx="141">
                  <c:v>0.39826132716586471</c:v>
                </c:pt>
                <c:pt idx="142">
                  <c:v>0.48196508977752522</c:v>
                </c:pt>
                <c:pt idx="147">
                  <c:v>0.1781715122192748</c:v>
                </c:pt>
                <c:pt idx="148">
                  <c:v>8.8451616960743551E-2</c:v>
                </c:pt>
                <c:pt idx="149">
                  <c:v>0.26522042196188672</c:v>
                </c:pt>
                <c:pt idx="151">
                  <c:v>0.29385895098826881</c:v>
                </c:pt>
                <c:pt idx="157">
                  <c:v>0.13438829649002093</c:v>
                </c:pt>
                <c:pt idx="162">
                  <c:v>0.2932089964676094</c:v>
                </c:pt>
                <c:pt idx="163">
                  <c:v>0</c:v>
                </c:pt>
                <c:pt idx="164">
                  <c:v>0.89598270598991669</c:v>
                </c:pt>
                <c:pt idx="165">
                  <c:v>0.349858198292954</c:v>
                </c:pt>
                <c:pt idx="166">
                  <c:v>0.31119485653487972</c:v>
                </c:pt>
                <c:pt idx="167">
                  <c:v>3.9292372405514767E-2</c:v>
                </c:pt>
                <c:pt idx="168">
                  <c:v>0</c:v>
                </c:pt>
                <c:pt idx="169">
                  <c:v>1.4142135623730951</c:v>
                </c:pt>
                <c:pt idx="172">
                  <c:v>0.51346699780824978</c:v>
                </c:pt>
                <c:pt idx="173">
                  <c:v>0</c:v>
                </c:pt>
                <c:pt idx="177">
                  <c:v>0.29456119847769818</c:v>
                </c:pt>
                <c:pt idx="181">
                  <c:v>0.14926527080221841</c:v>
                </c:pt>
                <c:pt idx="182">
                  <c:v>0.16565693425588945</c:v>
                </c:pt>
                <c:pt idx="183">
                  <c:v>0.7010103617326664</c:v>
                </c:pt>
                <c:pt idx="184">
                  <c:v>0.61842813425478493</c:v>
                </c:pt>
                <c:pt idx="185">
                  <c:v>0.72814343285298833</c:v>
                </c:pt>
                <c:pt idx="186">
                  <c:v>1.0690449750264202</c:v>
                </c:pt>
                <c:pt idx="187">
                  <c:v>1.0279677101635838</c:v>
                </c:pt>
                <c:pt idx="188">
                  <c:v>0.9802774527965159</c:v>
                </c:pt>
                <c:pt idx="189">
                  <c:v>0.21600276773440691</c:v>
                </c:pt>
                <c:pt idx="190">
                  <c:v>2.4494897427831783</c:v>
                </c:pt>
                <c:pt idx="191">
                  <c:v>1.712697835764784</c:v>
                </c:pt>
                <c:pt idx="192">
                  <c:v>0.59151254703035028</c:v>
                </c:pt>
                <c:pt idx="193">
                  <c:v>0</c:v>
                </c:pt>
                <c:pt idx="194">
                  <c:v>0.16444656370520019</c:v>
                </c:pt>
                <c:pt idx="195">
                  <c:v>1.5155130632178881</c:v>
                </c:pt>
                <c:pt idx="196">
                  <c:v>1.3874533908708668</c:v>
                </c:pt>
                <c:pt idx="197">
                  <c:v>8.8451616960743551E-2</c:v>
                </c:pt>
                <c:pt idx="198">
                  <c:v>0.47940012360401463</c:v>
                </c:pt>
                <c:pt idx="199">
                  <c:v>0.48196508977752522</c:v>
                </c:pt>
              </c:numCache>
            </c:numRef>
          </c:yVal>
          <c:smooth val="0"/>
        </c:ser>
        <c:dLbls>
          <c:showLegendKey val="0"/>
          <c:showVal val="0"/>
          <c:showCatName val="0"/>
          <c:showSerName val="0"/>
          <c:showPercent val="0"/>
          <c:showBubbleSize val="0"/>
        </c:dLbls>
        <c:axId val="208489472"/>
        <c:axId val="208495360"/>
      </c:scatterChart>
      <c:valAx>
        <c:axId val="208489472"/>
        <c:scaling>
          <c:orientation val="minMax"/>
        </c:scaling>
        <c:delete val="0"/>
        <c:axPos val="b"/>
        <c:numFmt formatCode="General" sourceLinked="1"/>
        <c:majorTickMark val="out"/>
        <c:minorTickMark val="none"/>
        <c:tickLblPos val="nextTo"/>
        <c:crossAx val="208495360"/>
        <c:crosses val="autoZero"/>
        <c:crossBetween val="midCat"/>
      </c:valAx>
      <c:valAx>
        <c:axId val="208495360"/>
        <c:scaling>
          <c:orientation val="minMax"/>
        </c:scaling>
        <c:delete val="0"/>
        <c:axPos val="l"/>
        <c:majorGridlines/>
        <c:numFmt formatCode="General" sourceLinked="1"/>
        <c:majorTickMark val="out"/>
        <c:minorTickMark val="none"/>
        <c:tickLblPos val="nextTo"/>
        <c:crossAx val="20848947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scatterChart>
        <c:scatterStyle val="lineMarker"/>
        <c:varyColors val="0"/>
        <c:ser>
          <c:idx val="0"/>
          <c:order val="0"/>
          <c:tx>
            <c:v>SD against mean K</c:v>
          </c:tx>
          <c:spPr>
            <a:ln w="28575">
              <a:noFill/>
            </a:ln>
          </c:spPr>
          <c:trendline>
            <c:trendlineType val="linear"/>
            <c:dispRSqr val="1"/>
            <c:dispEq val="1"/>
            <c:trendlineLbl>
              <c:layout/>
              <c:numFmt formatCode="General" sourceLinked="0"/>
            </c:trendlineLbl>
          </c:trendline>
          <c:xVal>
            <c:numRef>
              <c:f>[1]Summary!$D$4:$D$204</c:f>
              <c:numCache>
                <c:formatCode>General</c:formatCode>
                <c:ptCount val="201"/>
                <c:pt idx="0">
                  <c:v>5.5103191108453426</c:v>
                </c:pt>
                <c:pt idx="1">
                  <c:v>464.14872371567697</c:v>
                </c:pt>
                <c:pt idx="2">
                  <c:v>5.5092647131085428</c:v>
                </c:pt>
                <c:pt idx="3">
                  <c:v>51.604292165813</c:v>
                </c:pt>
                <c:pt idx="8">
                  <c:v>872.47342942224077</c:v>
                </c:pt>
                <c:pt idx="9">
                  <c:v>166.76271599918121</c:v>
                </c:pt>
                <c:pt idx="10">
                  <c:v>1404.385166008266</c:v>
                </c:pt>
                <c:pt idx="11">
                  <c:v>2605.5379194668012</c:v>
                </c:pt>
                <c:pt idx="12">
                  <c:v>891.17638870146152</c:v>
                </c:pt>
                <c:pt idx="13">
                  <c:v>327.99363988323955</c:v>
                </c:pt>
                <c:pt idx="14">
                  <c:v>0.5515119430515194</c:v>
                </c:pt>
                <c:pt idx="15">
                  <c:v>105.73966182229874</c:v>
                </c:pt>
                <c:pt idx="16">
                  <c:v>512.03196554385056</c:v>
                </c:pt>
                <c:pt idx="17">
                  <c:v>676.79619994131383</c:v>
                </c:pt>
                <c:pt idx="18">
                  <c:v>41.923562644768033</c:v>
                </c:pt>
                <c:pt idx="19">
                  <c:v>77.331602699834249</c:v>
                </c:pt>
                <c:pt idx="20">
                  <c:v>833.01246558418836</c:v>
                </c:pt>
                <c:pt idx="21">
                  <c:v>663.37300022460556</c:v>
                </c:pt>
                <c:pt idx="22">
                  <c:v>520.43701212944995</c:v>
                </c:pt>
                <c:pt idx="23">
                  <c:v>71.31430207830094</c:v>
                </c:pt>
                <c:pt idx="24">
                  <c:v>0.91957508896610418</c:v>
                </c:pt>
                <c:pt idx="25">
                  <c:v>0.93407427863411863</c:v>
                </c:pt>
                <c:pt idx="26">
                  <c:v>75.86205554635427</c:v>
                </c:pt>
                <c:pt idx="27">
                  <c:v>2.534703879948188</c:v>
                </c:pt>
                <c:pt idx="28">
                  <c:v>3.0232106273873689</c:v>
                </c:pt>
                <c:pt idx="29">
                  <c:v>6.0994330922852509</c:v>
                </c:pt>
                <c:pt idx="30">
                  <c:v>44.050119177031235</c:v>
                </c:pt>
                <c:pt idx="31">
                  <c:v>32.642977829775774</c:v>
                </c:pt>
                <c:pt idx="33">
                  <c:v>114.79867080231411</c:v>
                </c:pt>
                <c:pt idx="34">
                  <c:v>301.06604412783656</c:v>
                </c:pt>
                <c:pt idx="35">
                  <c:v>3.9884213182412385</c:v>
                </c:pt>
                <c:pt idx="36">
                  <c:v>2.0696072219576562</c:v>
                </c:pt>
                <c:pt idx="37">
                  <c:v>31.432458164331379</c:v>
                </c:pt>
                <c:pt idx="38">
                  <c:v>2.152148950667121</c:v>
                </c:pt>
                <c:pt idx="40">
                  <c:v>2.7623377463006182</c:v>
                </c:pt>
                <c:pt idx="41">
                  <c:v>39.574549538954656</c:v>
                </c:pt>
                <c:pt idx="42">
                  <c:v>0.52521448490596179</c:v>
                </c:pt>
                <c:pt idx="43">
                  <c:v>0.4586468213749994</c:v>
                </c:pt>
                <c:pt idx="44">
                  <c:v>11407.06750356362</c:v>
                </c:pt>
                <c:pt idx="46">
                  <c:v>0.30606789407244378</c:v>
                </c:pt>
                <c:pt idx="47">
                  <c:v>0.68975060119787623</c:v>
                </c:pt>
                <c:pt idx="48">
                  <c:v>1.147823975306443</c:v>
                </c:pt>
                <c:pt idx="49">
                  <c:v>0.23412277933997983</c:v>
                </c:pt>
                <c:pt idx="50">
                  <c:v>97.399496891807786</c:v>
                </c:pt>
                <c:pt idx="51">
                  <c:v>136.36542684038253</c:v>
                </c:pt>
                <c:pt idx="52">
                  <c:v>478.12147283048853</c:v>
                </c:pt>
                <c:pt idx="53">
                  <c:v>3.6779404849958408</c:v>
                </c:pt>
                <c:pt idx="54">
                  <c:v>13.974821271664098</c:v>
                </c:pt>
                <c:pt idx="55">
                  <c:v>348.01336580572973</c:v>
                </c:pt>
                <c:pt idx="56">
                  <c:v>1747.4364175596947</c:v>
                </c:pt>
                <c:pt idx="57">
                  <c:v>0.91802237445065848</c:v>
                </c:pt>
                <c:pt idx="58">
                  <c:v>245.63287531402653</c:v>
                </c:pt>
                <c:pt idx="59">
                  <c:v>297.23665280348888</c:v>
                </c:pt>
                <c:pt idx="61">
                  <c:v>22.345827311721639</c:v>
                </c:pt>
                <c:pt idx="62">
                  <c:v>579.63114485045185</c:v>
                </c:pt>
                <c:pt idx="63">
                  <c:v>44.69804052298516</c:v>
                </c:pt>
                <c:pt idx="64">
                  <c:v>208.43707553946766</c:v>
                </c:pt>
                <c:pt idx="65">
                  <c:v>671.60424062828201</c:v>
                </c:pt>
                <c:pt idx="66">
                  <c:v>443.47948363145343</c:v>
                </c:pt>
                <c:pt idx="67">
                  <c:v>0.30832421970413576</c:v>
                </c:pt>
                <c:pt idx="68">
                  <c:v>2.8678899554932302</c:v>
                </c:pt>
                <c:pt idx="69">
                  <c:v>0.4592080527109571</c:v>
                </c:pt>
                <c:pt idx="71">
                  <c:v>0.91802585636093093</c:v>
                </c:pt>
                <c:pt idx="72">
                  <c:v>0.92058165020539073</c:v>
                </c:pt>
                <c:pt idx="73">
                  <c:v>7.355880535530388</c:v>
                </c:pt>
                <c:pt idx="79">
                  <c:v>7.1093761439173759</c:v>
                </c:pt>
                <c:pt idx="80">
                  <c:v>8.5679419506809946</c:v>
                </c:pt>
                <c:pt idx="81">
                  <c:v>50.588102476665355</c:v>
                </c:pt>
                <c:pt idx="82">
                  <c:v>288.263126537505</c:v>
                </c:pt>
                <c:pt idx="83">
                  <c:v>2620.8177343211928</c:v>
                </c:pt>
                <c:pt idx="84">
                  <c:v>2083.1112753393236</c:v>
                </c:pt>
                <c:pt idx="85">
                  <c:v>47.747871594245296</c:v>
                </c:pt>
                <c:pt idx="86">
                  <c:v>844.46423264334123</c:v>
                </c:pt>
                <c:pt idx="88">
                  <c:v>24.804641217531451</c:v>
                </c:pt>
                <c:pt idx="89">
                  <c:v>596.50340228902019</c:v>
                </c:pt>
                <c:pt idx="90">
                  <c:v>29.080276393782849</c:v>
                </c:pt>
                <c:pt idx="91">
                  <c:v>20.901076234313333</c:v>
                </c:pt>
                <c:pt idx="92">
                  <c:v>0.91866206291579855</c:v>
                </c:pt>
                <c:pt idx="93">
                  <c:v>2.2115465253705375</c:v>
                </c:pt>
                <c:pt idx="94">
                  <c:v>0.46248627020303329</c:v>
                </c:pt>
                <c:pt idx="95">
                  <c:v>3.2183584188218823</c:v>
                </c:pt>
                <c:pt idx="96">
                  <c:v>109.02477268362342</c:v>
                </c:pt>
                <c:pt idx="97">
                  <c:v>0.73501547215621188</c:v>
                </c:pt>
                <c:pt idx="98">
                  <c:v>20.829635252047623</c:v>
                </c:pt>
                <c:pt idx="99">
                  <c:v>39.094940753309871</c:v>
                </c:pt>
                <c:pt idx="102">
                  <c:v>0.65981577020633797</c:v>
                </c:pt>
                <c:pt idx="103">
                  <c:v>3.2906338607966332</c:v>
                </c:pt>
                <c:pt idx="104">
                  <c:v>9.3188931247798781</c:v>
                </c:pt>
                <c:pt idx="108">
                  <c:v>0.11572270970651087</c:v>
                </c:pt>
                <c:pt idx="110">
                  <c:v>0.61418240028718507</c:v>
                </c:pt>
                <c:pt idx="111">
                  <c:v>1.1490434881193687</c:v>
                </c:pt>
                <c:pt idx="112">
                  <c:v>6.2468423045710253</c:v>
                </c:pt>
                <c:pt idx="113">
                  <c:v>0.30668971787669075</c:v>
                </c:pt>
                <c:pt idx="114">
                  <c:v>3.6862115690281745</c:v>
                </c:pt>
                <c:pt idx="116">
                  <c:v>16.647546444169677</c:v>
                </c:pt>
                <c:pt idx="117">
                  <c:v>1.1521802329023454</c:v>
                </c:pt>
                <c:pt idx="118">
                  <c:v>2.4602042484465696</c:v>
                </c:pt>
                <c:pt idx="119">
                  <c:v>1.2258696103075057</c:v>
                </c:pt>
                <c:pt idx="120">
                  <c:v>293.53586253516329</c:v>
                </c:pt>
                <c:pt idx="122">
                  <c:v>0.33611244892061115</c:v>
                </c:pt>
                <c:pt idx="125">
                  <c:v>3.3322075481671933</c:v>
                </c:pt>
                <c:pt idx="127">
                  <c:v>3.83693935187739</c:v>
                </c:pt>
                <c:pt idx="128">
                  <c:v>3.3766182540455438</c:v>
                </c:pt>
                <c:pt idx="129">
                  <c:v>4.2068746545826965</c:v>
                </c:pt>
                <c:pt idx="130">
                  <c:v>6.217956778527217</c:v>
                </c:pt>
                <c:pt idx="131">
                  <c:v>25.10128669447008</c:v>
                </c:pt>
                <c:pt idx="132">
                  <c:v>121.3952011884784</c:v>
                </c:pt>
                <c:pt idx="133">
                  <c:v>327.52664156244856</c:v>
                </c:pt>
                <c:pt idx="138">
                  <c:v>6.4464415278853702</c:v>
                </c:pt>
                <c:pt idx="141">
                  <c:v>97.499873199646927</c:v>
                </c:pt>
                <c:pt idx="142">
                  <c:v>39.264051697825415</c:v>
                </c:pt>
                <c:pt idx="147">
                  <c:v>553.4835961363558</c:v>
                </c:pt>
                <c:pt idx="148">
                  <c:v>554.29490675970703</c:v>
                </c:pt>
                <c:pt idx="149">
                  <c:v>464.84788269462803</c:v>
                </c:pt>
                <c:pt idx="151">
                  <c:v>218.84245889049083</c:v>
                </c:pt>
                <c:pt idx="157">
                  <c:v>333.09235492919834</c:v>
                </c:pt>
                <c:pt idx="162">
                  <c:v>350.28222704602382</c:v>
                </c:pt>
                <c:pt idx="163">
                  <c:v>6656.4770695173493</c:v>
                </c:pt>
                <c:pt idx="164">
                  <c:v>43.68641729390351</c:v>
                </c:pt>
                <c:pt idx="165">
                  <c:v>169.03023139661934</c:v>
                </c:pt>
                <c:pt idx="166">
                  <c:v>243.47008332772185</c:v>
                </c:pt>
                <c:pt idx="167">
                  <c:v>1790.7408447924231</c:v>
                </c:pt>
                <c:pt idx="169">
                  <c:v>0.46271733809897847</c:v>
                </c:pt>
                <c:pt idx="172">
                  <c:v>7.1614335514853105</c:v>
                </c:pt>
                <c:pt idx="177">
                  <c:v>510.48895033269474</c:v>
                </c:pt>
                <c:pt idx="181">
                  <c:v>662.33022782952548</c:v>
                </c:pt>
                <c:pt idx="182">
                  <c:v>479.62002458579155</c:v>
                </c:pt>
                <c:pt idx="183">
                  <c:v>34.551693934998326</c:v>
                </c:pt>
                <c:pt idx="184">
                  <c:v>41.781762038141466</c:v>
                </c:pt>
                <c:pt idx="185">
                  <c:v>171.67731240756856</c:v>
                </c:pt>
                <c:pt idx="186">
                  <c:v>0.45972048558395928</c:v>
                </c:pt>
                <c:pt idx="187">
                  <c:v>3.6803230882826199</c:v>
                </c:pt>
                <c:pt idx="188">
                  <c:v>2.392713374304229</c:v>
                </c:pt>
                <c:pt idx="189">
                  <c:v>123.18620020064485</c:v>
                </c:pt>
                <c:pt idx="190">
                  <c:v>0.1542641775723663</c:v>
                </c:pt>
                <c:pt idx="191">
                  <c:v>0.24928773892128567</c:v>
                </c:pt>
                <c:pt idx="192">
                  <c:v>3.1027032928790379</c:v>
                </c:pt>
                <c:pt idx="194">
                  <c:v>95.068248473663417</c:v>
                </c:pt>
                <c:pt idx="195">
                  <c:v>0.41899136395195863</c:v>
                </c:pt>
                <c:pt idx="196">
                  <c:v>0.33611244892061115</c:v>
                </c:pt>
                <c:pt idx="197">
                  <c:v>554.29490675970703</c:v>
                </c:pt>
                <c:pt idx="198">
                  <c:v>6.4464415278853702</c:v>
                </c:pt>
                <c:pt idx="199">
                  <c:v>39.264051697825415</c:v>
                </c:pt>
                <c:pt idx="200">
                  <c:v>3.3766182540455438</c:v>
                </c:pt>
              </c:numCache>
            </c:numRef>
          </c:xVal>
          <c:yVal>
            <c:numRef>
              <c:f>[1]Summary!$E$4:$E$204</c:f>
              <c:numCache>
                <c:formatCode>General</c:formatCode>
                <c:ptCount val="201"/>
                <c:pt idx="0">
                  <c:v>0</c:v>
                </c:pt>
                <c:pt idx="1">
                  <c:v>8.3501516351198665E-2</c:v>
                </c:pt>
                <c:pt idx="2">
                  <c:v>0</c:v>
                </c:pt>
                <c:pt idx="3">
                  <c:v>34.366685525321095</c:v>
                </c:pt>
                <c:pt idx="6">
                  <c:v>0</c:v>
                </c:pt>
                <c:pt idx="8">
                  <c:v>159.57560626711225</c:v>
                </c:pt>
                <c:pt idx="9">
                  <c:v>42.242125648573428</c:v>
                </c:pt>
                <c:pt idx="10">
                  <c:v>150.78970740912044</c:v>
                </c:pt>
                <c:pt idx="11">
                  <c:v>1462.258944895297</c:v>
                </c:pt>
                <c:pt idx="12">
                  <c:v>191.98616177491166</c:v>
                </c:pt>
                <c:pt idx="13">
                  <c:v>94.916251836468859</c:v>
                </c:pt>
                <c:pt idx="14">
                  <c:v>1.0488453764948824</c:v>
                </c:pt>
                <c:pt idx="15">
                  <c:v>53.145670630050908</c:v>
                </c:pt>
                <c:pt idx="16">
                  <c:v>130.66855302736201</c:v>
                </c:pt>
                <c:pt idx="17">
                  <c:v>154.90634962357007</c:v>
                </c:pt>
                <c:pt idx="18">
                  <c:v>32.544714928643856</c:v>
                </c:pt>
                <c:pt idx="19">
                  <c:v>14.161129940273247</c:v>
                </c:pt>
                <c:pt idx="20">
                  <c:v>136.93398464159196</c:v>
                </c:pt>
                <c:pt idx="21">
                  <c:v>200.23057011730612</c:v>
                </c:pt>
                <c:pt idx="22">
                  <c:v>54.038436771874181</c:v>
                </c:pt>
                <c:pt idx="23">
                  <c:v>0</c:v>
                </c:pt>
                <c:pt idx="24">
                  <c:v>1.6788081967403881</c:v>
                </c:pt>
                <c:pt idx="25">
                  <c:v>0</c:v>
                </c:pt>
                <c:pt idx="26">
                  <c:v>55.616300010131368</c:v>
                </c:pt>
                <c:pt idx="27">
                  <c:v>3.8584020081913222</c:v>
                </c:pt>
                <c:pt idx="28">
                  <c:v>2.4151385886445569</c:v>
                </c:pt>
                <c:pt idx="29">
                  <c:v>6.2687644107317473</c:v>
                </c:pt>
                <c:pt idx="30">
                  <c:v>16.642784521019994</c:v>
                </c:pt>
                <c:pt idx="31">
                  <c:v>19.344519908411339</c:v>
                </c:pt>
                <c:pt idx="32">
                  <c:v>0</c:v>
                </c:pt>
                <c:pt idx="33">
                  <c:v>17.703983311378568</c:v>
                </c:pt>
                <c:pt idx="34">
                  <c:v>141.17623231351018</c:v>
                </c:pt>
                <c:pt idx="35">
                  <c:v>4.090963662182606</c:v>
                </c:pt>
                <c:pt idx="36">
                  <c:v>1.3810190645078857</c:v>
                </c:pt>
                <c:pt idx="37">
                  <c:v>16.921552208929516</c:v>
                </c:pt>
                <c:pt idx="38">
                  <c:v>1.0628589965816122</c:v>
                </c:pt>
                <c:pt idx="39">
                  <c:v>0.66797553193919057</c:v>
                </c:pt>
                <c:pt idx="40">
                  <c:v>3.1870256586945032</c:v>
                </c:pt>
                <c:pt idx="41">
                  <c:v>18.48931166760946</c:v>
                </c:pt>
                <c:pt idx="42">
                  <c:v>0.49129317523896265</c:v>
                </c:pt>
                <c:pt idx="43">
                  <c:v>0.64862455512783446</c:v>
                </c:pt>
                <c:pt idx="44">
                  <c:v>5544.2123072845252</c:v>
                </c:pt>
                <c:pt idx="46">
                  <c:v>0.53012514309908187</c:v>
                </c:pt>
                <c:pt idx="47">
                  <c:v>1.3795012023957525</c:v>
                </c:pt>
                <c:pt idx="48">
                  <c:v>0.87802617644506142</c:v>
                </c:pt>
                <c:pt idx="49">
                  <c:v>6.3068110088440363</c:v>
                </c:pt>
                <c:pt idx="50">
                  <c:v>68.027321802814043</c:v>
                </c:pt>
                <c:pt idx="51">
                  <c:v>53.010858157403327</c:v>
                </c:pt>
                <c:pt idx="52">
                  <c:v>81.951927343841376</c:v>
                </c:pt>
                <c:pt idx="53">
                  <c:v>1.5916469737175905</c:v>
                </c:pt>
                <c:pt idx="54">
                  <c:v>18.834908723870736</c:v>
                </c:pt>
                <c:pt idx="55">
                  <c:v>252.04186158693918</c:v>
                </c:pt>
                <c:pt idx="56">
                  <c:v>0</c:v>
                </c:pt>
                <c:pt idx="57">
                  <c:v>0</c:v>
                </c:pt>
                <c:pt idx="58">
                  <c:v>116.79274033935832</c:v>
                </c:pt>
                <c:pt idx="59">
                  <c:v>19.140591317611559</c:v>
                </c:pt>
                <c:pt idx="61">
                  <c:v>22.155176877261354</c:v>
                </c:pt>
                <c:pt idx="62">
                  <c:v>122.17698775635418</c:v>
                </c:pt>
                <c:pt idx="63">
                  <c:v>38.572910879282851</c:v>
                </c:pt>
                <c:pt idx="64">
                  <c:v>48.171963369955797</c:v>
                </c:pt>
                <c:pt idx="65">
                  <c:v>158.31437975197215</c:v>
                </c:pt>
                <c:pt idx="66">
                  <c:v>102.21458556265826</c:v>
                </c:pt>
                <c:pt idx="67">
                  <c:v>0.47765383068776579</c:v>
                </c:pt>
                <c:pt idx="68">
                  <c:v>5.558131928522986</c:v>
                </c:pt>
                <c:pt idx="69">
                  <c:v>0.64941825609477466</c:v>
                </c:pt>
                <c:pt idx="70">
                  <c:v>0.41128608417089568</c:v>
                </c:pt>
                <c:pt idx="71">
                  <c:v>0</c:v>
                </c:pt>
                <c:pt idx="72">
                  <c:v>1.3018990549922682</c:v>
                </c:pt>
                <c:pt idx="73">
                  <c:v>0</c:v>
                </c:pt>
                <c:pt idx="74">
                  <c:v>0.45473765410882427</c:v>
                </c:pt>
                <c:pt idx="75">
                  <c:v>0</c:v>
                </c:pt>
                <c:pt idx="76">
                  <c:v>1.2980220476813917</c:v>
                </c:pt>
                <c:pt idx="77">
                  <c:v>3.1813902744261751</c:v>
                </c:pt>
                <c:pt idx="78">
                  <c:v>1.3935954455498298</c:v>
                </c:pt>
                <c:pt idx="79">
                  <c:v>5.1652394087878042E-3</c:v>
                </c:pt>
                <c:pt idx="80">
                  <c:v>5.059260484067778</c:v>
                </c:pt>
                <c:pt idx="81">
                  <c:v>23.053450270851922</c:v>
                </c:pt>
                <c:pt idx="82">
                  <c:v>95.083446665691469</c:v>
                </c:pt>
                <c:pt idx="83">
                  <c:v>502.83378838559383</c:v>
                </c:pt>
                <c:pt idx="84">
                  <c:v>467.80050423468231</c:v>
                </c:pt>
                <c:pt idx="85">
                  <c:v>8.785313483911791</c:v>
                </c:pt>
                <c:pt idx="86">
                  <c:v>50.324751678355788</c:v>
                </c:pt>
                <c:pt idx="87">
                  <c:v>9.3119865037818865</c:v>
                </c:pt>
                <c:pt idx="88">
                  <c:v>1.589905630005926</c:v>
                </c:pt>
                <c:pt idx="89">
                  <c:v>98.634118841673796</c:v>
                </c:pt>
                <c:pt idx="90">
                  <c:v>11.215597777657827</c:v>
                </c:pt>
                <c:pt idx="91">
                  <c:v>9.93554781938691</c:v>
                </c:pt>
                <c:pt idx="92">
                  <c:v>2.0556317215581457</c:v>
                </c:pt>
                <c:pt idx="93">
                  <c:v>1.906116220122785</c:v>
                </c:pt>
                <c:pt idx="94">
                  <c:v>1.1908913821388722</c:v>
                </c:pt>
                <c:pt idx="95">
                  <c:v>2.304436569476441</c:v>
                </c:pt>
                <c:pt idx="96">
                  <c:v>42.626857551088314</c:v>
                </c:pt>
                <c:pt idx="97">
                  <c:v>1.1981343420604926</c:v>
                </c:pt>
                <c:pt idx="98">
                  <c:v>4.585833202579841</c:v>
                </c:pt>
                <c:pt idx="99">
                  <c:v>18.913695226638239</c:v>
                </c:pt>
                <c:pt idx="102">
                  <c:v>0.69885468064960532</c:v>
                </c:pt>
                <c:pt idx="103">
                  <c:v>2.6987272491709211</c:v>
                </c:pt>
                <c:pt idx="104">
                  <c:v>5.7082628004972475</c:v>
                </c:pt>
                <c:pt idx="105">
                  <c:v>0.49096288737748495</c:v>
                </c:pt>
                <c:pt idx="108">
                  <c:v>0.32731325108302461</c:v>
                </c:pt>
                <c:pt idx="109">
                  <c:v>0</c:v>
                </c:pt>
                <c:pt idx="110">
                  <c:v>1.0637951224120104</c:v>
                </c:pt>
                <c:pt idx="111">
                  <c:v>0.45947440997676731</c:v>
                </c:pt>
                <c:pt idx="112">
                  <c:v>5.4720547297573763</c:v>
                </c:pt>
                <c:pt idx="113">
                  <c:v>3.2630106753507615</c:v>
                </c:pt>
                <c:pt idx="114">
                  <c:v>6.694989172227622</c:v>
                </c:pt>
                <c:pt idx="116">
                  <c:v>17.300439237951011</c:v>
                </c:pt>
                <c:pt idx="117">
                  <c:v>0.88148349809094306</c:v>
                </c:pt>
                <c:pt idx="118">
                  <c:v>3.7763101104569099</c:v>
                </c:pt>
                <c:pt idx="119">
                  <c:v>0.52880512873511876</c:v>
                </c:pt>
                <c:pt idx="120">
                  <c:v>106.1070946134615</c:v>
                </c:pt>
                <c:pt idx="122">
                  <c:v>0.46634035696881293</c:v>
                </c:pt>
                <c:pt idx="123">
                  <c:v>0</c:v>
                </c:pt>
                <c:pt idx="125">
                  <c:v>2.3529141517420302</c:v>
                </c:pt>
                <c:pt idx="127">
                  <c:v>3.2675442440322926</c:v>
                </c:pt>
                <c:pt idx="128">
                  <c:v>3.7680374934471677</c:v>
                </c:pt>
                <c:pt idx="129">
                  <c:v>3.8619070646401883</c:v>
                </c:pt>
                <c:pt idx="130">
                  <c:v>8.5568176557971647</c:v>
                </c:pt>
                <c:pt idx="131">
                  <c:v>25.699742206387061</c:v>
                </c:pt>
                <c:pt idx="132">
                  <c:v>28.037457949600729</c:v>
                </c:pt>
                <c:pt idx="133">
                  <c:v>17.865848854031665</c:v>
                </c:pt>
                <c:pt idx="138">
                  <c:v>3.0904248652742994</c:v>
                </c:pt>
                <c:pt idx="141">
                  <c:v>38.83042889899491</c:v>
                </c:pt>
                <c:pt idx="142">
                  <c:v>18.923902201571817</c:v>
                </c:pt>
                <c:pt idx="147">
                  <c:v>98.61500931217688</c:v>
                </c:pt>
                <c:pt idx="148">
                  <c:v>49.02828077600067</c:v>
                </c:pt>
                <c:pt idx="149">
                  <c:v>123.28715159635887</c:v>
                </c:pt>
                <c:pt idx="151">
                  <c:v>64.308815401252971</c:v>
                </c:pt>
                <c:pt idx="157">
                  <c:v>44.763714152784395</c:v>
                </c:pt>
                <c:pt idx="162">
                  <c:v>102.70590027260394</c:v>
                </c:pt>
                <c:pt idx="163">
                  <c:v>0</c:v>
                </c:pt>
                <c:pt idx="164">
                  <c:v>39.142274381996359</c:v>
                </c:pt>
                <c:pt idx="165">
                  <c:v>59.13661221346235</c:v>
                </c:pt>
                <c:pt idx="166">
                  <c:v>75.766637651705608</c:v>
                </c:pt>
                <c:pt idx="167">
                  <c:v>70.362456155350003</c:v>
                </c:pt>
                <c:pt idx="169">
                  <c:v>0.65438113508475226</c:v>
                </c:pt>
                <c:pt idx="172">
                  <c:v>3.677159785684434</c:v>
                </c:pt>
                <c:pt idx="177">
                  <c:v>150.3702370196207</c:v>
                </c:pt>
                <c:pt idx="181">
                  <c:v>98.862900817469139</c:v>
                </c:pt>
                <c:pt idx="182">
                  <c:v>79.452382880616554</c:v>
                </c:pt>
                <c:pt idx="183">
                  <c:v>24.221095463849551</c:v>
                </c:pt>
                <c:pt idx="184">
                  <c:v>25.839017143125226</c:v>
                </c:pt>
                <c:pt idx="185">
                  <c:v>125.0057075994219</c:v>
                </c:pt>
                <c:pt idx="186">
                  <c:v>0.49146187503023747</c:v>
                </c:pt>
                <c:pt idx="187">
                  <c:v>3.7832532977240541</c:v>
                </c:pt>
                <c:pt idx="188">
                  <c:v>2.3455229718351061</c:v>
                </c:pt>
                <c:pt idx="189">
                  <c:v>26.60856019002404</c:v>
                </c:pt>
                <c:pt idx="190">
                  <c:v>0.37786852064239407</c:v>
                </c:pt>
                <c:pt idx="191">
                  <c:v>0.42695457093318245</c:v>
                </c:pt>
                <c:pt idx="192">
                  <c:v>1.8352879274503346</c:v>
                </c:pt>
                <c:pt idx="193">
                  <c:v>2.0378681654668459E-4</c:v>
                </c:pt>
                <c:pt idx="194">
                  <c:v>15.633646778966092</c:v>
                </c:pt>
                <c:pt idx="195">
                  <c:v>0.63498688544467385</c:v>
                </c:pt>
                <c:pt idx="196">
                  <c:v>0.46634035696881293</c:v>
                </c:pt>
                <c:pt idx="197">
                  <c:v>49.02828077600067</c:v>
                </c:pt>
                <c:pt idx="198">
                  <c:v>3.0904248652742994</c:v>
                </c:pt>
                <c:pt idx="199">
                  <c:v>18.923902201571817</c:v>
                </c:pt>
                <c:pt idx="200">
                  <c:v>3.7680374934471677</c:v>
                </c:pt>
              </c:numCache>
            </c:numRef>
          </c:yVal>
          <c:smooth val="0"/>
        </c:ser>
        <c:dLbls>
          <c:showLegendKey val="0"/>
          <c:showVal val="0"/>
          <c:showCatName val="0"/>
          <c:showSerName val="0"/>
          <c:showPercent val="0"/>
          <c:showBubbleSize val="0"/>
        </c:dLbls>
        <c:axId val="207083392"/>
        <c:axId val="207084928"/>
      </c:scatterChart>
      <c:valAx>
        <c:axId val="207083392"/>
        <c:scaling>
          <c:orientation val="minMax"/>
        </c:scaling>
        <c:delete val="0"/>
        <c:axPos val="b"/>
        <c:numFmt formatCode="General" sourceLinked="1"/>
        <c:majorTickMark val="out"/>
        <c:minorTickMark val="none"/>
        <c:tickLblPos val="nextTo"/>
        <c:crossAx val="207084928"/>
        <c:crosses val="autoZero"/>
        <c:crossBetween val="midCat"/>
      </c:valAx>
      <c:valAx>
        <c:axId val="207084928"/>
        <c:scaling>
          <c:orientation val="minMax"/>
        </c:scaling>
        <c:delete val="0"/>
        <c:axPos val="l"/>
        <c:majorGridlines/>
        <c:numFmt formatCode="General" sourceLinked="1"/>
        <c:majorTickMark val="out"/>
        <c:minorTickMark val="none"/>
        <c:tickLblPos val="nextTo"/>
        <c:crossAx val="20708339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Probe Permeability against Porosity</a:t>
            </a:r>
          </a:p>
        </c:rich>
      </c:tx>
      <c:layout/>
      <c:overlay val="0"/>
    </c:title>
    <c:autoTitleDeleted val="0"/>
    <c:plotArea>
      <c:layout/>
      <c:scatterChart>
        <c:scatterStyle val="lineMarker"/>
        <c:varyColors val="0"/>
        <c:ser>
          <c:idx val="0"/>
          <c:order val="0"/>
          <c:tx>
            <c:v>jPOR v Probe Perm Mean</c:v>
          </c:tx>
          <c:spPr>
            <a:ln w="28575">
              <a:noFill/>
            </a:ln>
          </c:spPr>
          <c:trendline>
            <c:trendlineType val="log"/>
            <c:dispRSqr val="0"/>
            <c:dispEq val="0"/>
          </c:trendline>
          <c:trendline>
            <c:spPr>
              <a:ln w="19050">
                <a:solidFill>
                  <a:schemeClr val="accent1"/>
                </a:solidFill>
              </a:ln>
            </c:spPr>
            <c:trendlineType val="exp"/>
            <c:dispRSqr val="1"/>
            <c:dispEq val="1"/>
            <c:trendlineLbl>
              <c:layout>
                <c:manualLayout>
                  <c:x val="-6.610724158925195E-2"/>
                  <c:y val="4.3612151712633766E-2"/>
                </c:manualLayout>
              </c:layout>
              <c:numFmt formatCode="General" sourceLinked="0"/>
            </c:trendlineLbl>
          </c:trendline>
          <c:xVal>
            <c:numRef>
              <c:f>([1]Summary!$M$4:$M$182,[1]Summary!$M$48)</c:f>
              <c:numCache>
                <c:formatCode>General</c:formatCode>
                <c:ptCount val="180"/>
                <c:pt idx="4">
                  <c:v>0.66500000000000004</c:v>
                </c:pt>
                <c:pt idx="5">
                  <c:v>0.66500000000000004</c:v>
                </c:pt>
                <c:pt idx="6">
                  <c:v>2.78</c:v>
                </c:pt>
                <c:pt idx="7">
                  <c:v>0.66500000000000004</c:v>
                </c:pt>
                <c:pt idx="8">
                  <c:v>0.95599999999999996</c:v>
                </c:pt>
                <c:pt idx="9">
                  <c:v>9.2070000000000007</c:v>
                </c:pt>
                <c:pt idx="10">
                  <c:v>7.0990000000000002</c:v>
                </c:pt>
                <c:pt idx="11">
                  <c:v>15.144</c:v>
                </c:pt>
                <c:pt idx="12">
                  <c:v>18.677</c:v>
                </c:pt>
                <c:pt idx="13">
                  <c:v>13.507</c:v>
                </c:pt>
                <c:pt idx="14">
                  <c:v>5.8999999999999997E-2</c:v>
                </c:pt>
                <c:pt idx="15">
                  <c:v>15.382999999999999</c:v>
                </c:pt>
                <c:pt idx="16">
                  <c:v>11.901</c:v>
                </c:pt>
                <c:pt idx="18">
                  <c:v>0.121</c:v>
                </c:pt>
                <c:pt idx="19">
                  <c:v>7.5259999999999998</c:v>
                </c:pt>
                <c:pt idx="20">
                  <c:v>14.529</c:v>
                </c:pt>
                <c:pt idx="21">
                  <c:v>22.515999999999998</c:v>
                </c:pt>
                <c:pt idx="22">
                  <c:v>0.38400000000000001</c:v>
                </c:pt>
                <c:pt idx="24">
                  <c:v>4.1000000000000002E-2</c:v>
                </c:pt>
                <c:pt idx="25">
                  <c:v>5.0999999999999997E-2</c:v>
                </c:pt>
                <c:pt idx="26">
                  <c:v>0.87</c:v>
                </c:pt>
                <c:pt idx="27">
                  <c:v>0</c:v>
                </c:pt>
                <c:pt idx="29">
                  <c:v>1.256</c:v>
                </c:pt>
                <c:pt idx="30">
                  <c:v>2.1640000000000001</c:v>
                </c:pt>
                <c:pt idx="31">
                  <c:v>4.7380000000000004</c:v>
                </c:pt>
                <c:pt idx="32">
                  <c:v>0.16300000000000001</c:v>
                </c:pt>
                <c:pt idx="33">
                  <c:v>2.5630000000000002</c:v>
                </c:pt>
                <c:pt idx="34">
                  <c:v>3.4940000000000002</c:v>
                </c:pt>
                <c:pt idx="35">
                  <c:v>0.97799999999999998</c:v>
                </c:pt>
                <c:pt idx="36">
                  <c:v>3.3220000000000001</c:v>
                </c:pt>
                <c:pt idx="37">
                  <c:v>2.7959999999999998</c:v>
                </c:pt>
                <c:pt idx="38">
                  <c:v>1.498</c:v>
                </c:pt>
                <c:pt idx="40">
                  <c:v>9.1419999999999995</c:v>
                </c:pt>
                <c:pt idx="41">
                  <c:v>3.6150000000000002</c:v>
                </c:pt>
                <c:pt idx="42">
                  <c:v>0.57899999999999996</c:v>
                </c:pt>
                <c:pt idx="44">
                  <c:v>14.358000000000001</c:v>
                </c:pt>
                <c:pt idx="45">
                  <c:v>3.0630000000000002</c:v>
                </c:pt>
                <c:pt idx="46">
                  <c:v>0.42599999999999999</c:v>
                </c:pt>
                <c:pt idx="47">
                  <c:v>0.32100000000000001</c:v>
                </c:pt>
                <c:pt idx="48">
                  <c:v>1.29</c:v>
                </c:pt>
                <c:pt idx="49">
                  <c:v>1.359</c:v>
                </c:pt>
                <c:pt idx="52">
                  <c:v>9.1199999999999992</c:v>
                </c:pt>
                <c:pt idx="53">
                  <c:v>7.6999999999999999E-2</c:v>
                </c:pt>
                <c:pt idx="54">
                  <c:v>0.10299999999999999</c:v>
                </c:pt>
                <c:pt idx="55">
                  <c:v>13.503</c:v>
                </c:pt>
                <c:pt idx="56">
                  <c:v>10.49</c:v>
                </c:pt>
                <c:pt idx="57">
                  <c:v>0.443</c:v>
                </c:pt>
                <c:pt idx="58">
                  <c:v>0.34399999999999997</c:v>
                </c:pt>
                <c:pt idx="60">
                  <c:v>0.22500000000000001</c:v>
                </c:pt>
                <c:pt idx="61">
                  <c:v>0.17799999999999999</c:v>
                </c:pt>
                <c:pt idx="63">
                  <c:v>0.128</c:v>
                </c:pt>
                <c:pt idx="65">
                  <c:v>11.109</c:v>
                </c:pt>
                <c:pt idx="66">
                  <c:v>10.887</c:v>
                </c:pt>
                <c:pt idx="67">
                  <c:v>0.23100000000000001</c:v>
                </c:pt>
                <c:pt idx="68">
                  <c:v>9.1999999999999998E-2</c:v>
                </c:pt>
                <c:pt idx="69">
                  <c:v>0.18</c:v>
                </c:pt>
                <c:pt idx="70">
                  <c:v>0.41699999999999998</c:v>
                </c:pt>
                <c:pt idx="71">
                  <c:v>0.32</c:v>
                </c:pt>
                <c:pt idx="72">
                  <c:v>0.93400000000000005</c:v>
                </c:pt>
                <c:pt idx="73">
                  <c:v>0.128</c:v>
                </c:pt>
                <c:pt idx="74">
                  <c:v>0.61399999999999999</c:v>
                </c:pt>
                <c:pt idx="75">
                  <c:v>0.01</c:v>
                </c:pt>
                <c:pt idx="76">
                  <c:v>0.21099999999999999</c:v>
                </c:pt>
                <c:pt idx="77">
                  <c:v>0.98</c:v>
                </c:pt>
                <c:pt idx="78">
                  <c:v>0.76200000000000001</c:v>
                </c:pt>
                <c:pt idx="79">
                  <c:v>0.42799999999999999</c:v>
                </c:pt>
                <c:pt idx="80">
                  <c:v>0.79200000000000004</c:v>
                </c:pt>
                <c:pt idx="81">
                  <c:v>7.0049999999999999</c:v>
                </c:pt>
                <c:pt idx="82">
                  <c:v>3.125</c:v>
                </c:pt>
                <c:pt idx="83">
                  <c:v>9.0909999999999993</c:v>
                </c:pt>
                <c:pt idx="84">
                  <c:v>9.19</c:v>
                </c:pt>
                <c:pt idx="85">
                  <c:v>1.98</c:v>
                </c:pt>
                <c:pt idx="86">
                  <c:v>6.33</c:v>
                </c:pt>
                <c:pt idx="87">
                  <c:v>0.82</c:v>
                </c:pt>
                <c:pt idx="88">
                  <c:v>3.2639999999999998</c:v>
                </c:pt>
                <c:pt idx="89">
                  <c:v>5.7770000000000001</c:v>
                </c:pt>
                <c:pt idx="90">
                  <c:v>1.613</c:v>
                </c:pt>
                <c:pt idx="92">
                  <c:v>0.85</c:v>
                </c:pt>
                <c:pt idx="93">
                  <c:v>1.8220000000000001</c:v>
                </c:pt>
                <c:pt idx="95">
                  <c:v>6.1230000000000002</c:v>
                </c:pt>
                <c:pt idx="96">
                  <c:v>1.79</c:v>
                </c:pt>
                <c:pt idx="97">
                  <c:v>2.2330000000000001</c:v>
                </c:pt>
                <c:pt idx="98">
                  <c:v>4.87</c:v>
                </c:pt>
                <c:pt idx="99">
                  <c:v>2.556</c:v>
                </c:pt>
                <c:pt idx="100">
                  <c:v>6.7000000000000004E-2</c:v>
                </c:pt>
                <c:pt idx="102">
                  <c:v>6.2E-2</c:v>
                </c:pt>
                <c:pt idx="103">
                  <c:v>6.3E-2</c:v>
                </c:pt>
                <c:pt idx="104">
                  <c:v>0.252</c:v>
                </c:pt>
                <c:pt idx="105">
                  <c:v>1.6E-2</c:v>
                </c:pt>
                <c:pt idx="106">
                  <c:v>7.0000000000000001E-3</c:v>
                </c:pt>
                <c:pt idx="110">
                  <c:v>0</c:v>
                </c:pt>
                <c:pt idx="115">
                  <c:v>0.18099999999999999</c:v>
                </c:pt>
                <c:pt idx="117">
                  <c:v>3.87</c:v>
                </c:pt>
                <c:pt idx="118">
                  <c:v>1.272</c:v>
                </c:pt>
                <c:pt idx="119">
                  <c:v>0.48899999999999999</c:v>
                </c:pt>
                <c:pt idx="122">
                  <c:v>0.105</c:v>
                </c:pt>
                <c:pt idx="124">
                  <c:v>7.9000000000000001E-2</c:v>
                </c:pt>
                <c:pt idx="125">
                  <c:v>0.90100000000000002</c:v>
                </c:pt>
                <c:pt idx="126">
                  <c:v>1.67</c:v>
                </c:pt>
                <c:pt idx="128">
                  <c:v>1.421</c:v>
                </c:pt>
                <c:pt idx="129">
                  <c:v>1.8620000000000001</c:v>
                </c:pt>
                <c:pt idx="130">
                  <c:v>6.6130000000000004</c:v>
                </c:pt>
                <c:pt idx="131">
                  <c:v>8.0120000000000005</c:v>
                </c:pt>
                <c:pt idx="132">
                  <c:v>12.673999999999999</c:v>
                </c:pt>
                <c:pt idx="133">
                  <c:v>15.314</c:v>
                </c:pt>
                <c:pt idx="137">
                  <c:v>9.9220000000000006</c:v>
                </c:pt>
                <c:pt idx="139">
                  <c:v>19.707000000000001</c:v>
                </c:pt>
                <c:pt idx="140">
                  <c:v>10.003</c:v>
                </c:pt>
                <c:pt idx="141">
                  <c:v>7.5</c:v>
                </c:pt>
                <c:pt idx="142">
                  <c:v>7.5</c:v>
                </c:pt>
                <c:pt idx="143">
                  <c:v>2.8679999999999999</c:v>
                </c:pt>
                <c:pt idx="144">
                  <c:v>6.0019999999999998</c:v>
                </c:pt>
                <c:pt idx="146">
                  <c:v>16.504999999999999</c:v>
                </c:pt>
                <c:pt idx="147">
                  <c:v>0.33100000000000002</c:v>
                </c:pt>
                <c:pt idx="148">
                  <c:v>0.33100000000000002</c:v>
                </c:pt>
                <c:pt idx="150">
                  <c:v>18.196000000000002</c:v>
                </c:pt>
                <c:pt idx="152">
                  <c:v>3.855</c:v>
                </c:pt>
                <c:pt idx="153">
                  <c:v>0.55200000000000005</c:v>
                </c:pt>
                <c:pt idx="155">
                  <c:v>7.8689999999999998</c:v>
                </c:pt>
                <c:pt idx="157">
                  <c:v>9.0830000000000002</c:v>
                </c:pt>
                <c:pt idx="158">
                  <c:v>3.1459999999999999</c:v>
                </c:pt>
                <c:pt idx="159">
                  <c:v>14.496</c:v>
                </c:pt>
                <c:pt idx="160">
                  <c:v>5.9470000000000001</c:v>
                </c:pt>
                <c:pt idx="169">
                  <c:v>1.1140000000000001</c:v>
                </c:pt>
                <c:pt idx="170">
                  <c:v>1.22</c:v>
                </c:pt>
                <c:pt idx="171">
                  <c:v>2.3580000000000001</c:v>
                </c:pt>
                <c:pt idx="172">
                  <c:v>8.26</c:v>
                </c:pt>
                <c:pt idx="173">
                  <c:v>19.181999999999999</c:v>
                </c:pt>
                <c:pt idx="174">
                  <c:v>0.41799999999999998</c:v>
                </c:pt>
                <c:pt idx="176">
                  <c:v>6.1379999999999999</c:v>
                </c:pt>
                <c:pt idx="178">
                  <c:v>18.579999999999998</c:v>
                </c:pt>
                <c:pt idx="179">
                  <c:v>14.358000000000001</c:v>
                </c:pt>
              </c:numCache>
            </c:numRef>
          </c:xVal>
          <c:yVal>
            <c:numRef>
              <c:f>([1]Summary!$D$4:$D$203,[1]Summary!$D$48)</c:f>
              <c:numCache>
                <c:formatCode>General</c:formatCode>
                <c:ptCount val="201"/>
                <c:pt idx="0">
                  <c:v>5.5103191108453426</c:v>
                </c:pt>
                <c:pt idx="1">
                  <c:v>464.14872371567697</c:v>
                </c:pt>
                <c:pt idx="2">
                  <c:v>5.5092647131085428</c:v>
                </c:pt>
                <c:pt idx="3">
                  <c:v>51.604292165813</c:v>
                </c:pt>
                <c:pt idx="8">
                  <c:v>872.47342942224077</c:v>
                </c:pt>
                <c:pt idx="9">
                  <c:v>166.76271599918121</c:v>
                </c:pt>
                <c:pt idx="10">
                  <c:v>1404.385166008266</c:v>
                </c:pt>
                <c:pt idx="11">
                  <c:v>2605.5379194668012</c:v>
                </c:pt>
                <c:pt idx="12">
                  <c:v>891.17638870146152</c:v>
                </c:pt>
                <c:pt idx="13">
                  <c:v>327.99363988323955</c:v>
                </c:pt>
                <c:pt idx="14">
                  <c:v>0.5515119430515194</c:v>
                </c:pt>
                <c:pt idx="15">
                  <c:v>105.73966182229874</c:v>
                </c:pt>
                <c:pt idx="16">
                  <c:v>512.03196554385056</c:v>
                </c:pt>
                <c:pt idx="17">
                  <c:v>676.79619994131383</c:v>
                </c:pt>
                <c:pt idx="18">
                  <c:v>41.923562644768033</c:v>
                </c:pt>
                <c:pt idx="19">
                  <c:v>77.331602699834249</c:v>
                </c:pt>
                <c:pt idx="20">
                  <c:v>833.01246558418836</c:v>
                </c:pt>
                <c:pt idx="21">
                  <c:v>663.37300022460556</c:v>
                </c:pt>
                <c:pt idx="22">
                  <c:v>520.43701212944995</c:v>
                </c:pt>
                <c:pt idx="23">
                  <c:v>71.31430207830094</c:v>
                </c:pt>
                <c:pt idx="24">
                  <c:v>0.91957508896610418</c:v>
                </c:pt>
                <c:pt idx="25">
                  <c:v>0.93407427863411863</c:v>
                </c:pt>
                <c:pt idx="26">
                  <c:v>75.86205554635427</c:v>
                </c:pt>
                <c:pt idx="27">
                  <c:v>2.534703879948188</c:v>
                </c:pt>
                <c:pt idx="28">
                  <c:v>3.0232106273873689</c:v>
                </c:pt>
                <c:pt idx="29">
                  <c:v>6.0994330922852509</c:v>
                </c:pt>
                <c:pt idx="30">
                  <c:v>44.050119177031235</c:v>
                </c:pt>
                <c:pt idx="31">
                  <c:v>32.642977829775774</c:v>
                </c:pt>
                <c:pt idx="33">
                  <c:v>114.79867080231411</c:v>
                </c:pt>
                <c:pt idx="34">
                  <c:v>301.06604412783656</c:v>
                </c:pt>
                <c:pt idx="35">
                  <c:v>3.9884213182412385</c:v>
                </c:pt>
                <c:pt idx="36">
                  <c:v>2.0696072219576562</c:v>
                </c:pt>
                <c:pt idx="37">
                  <c:v>31.432458164331379</c:v>
                </c:pt>
                <c:pt idx="38">
                  <c:v>2.152148950667121</c:v>
                </c:pt>
                <c:pt idx="40">
                  <c:v>2.7623377463006182</c:v>
                </c:pt>
                <c:pt idx="41">
                  <c:v>39.574549538954656</c:v>
                </c:pt>
                <c:pt idx="42">
                  <c:v>0.52521448490596179</c:v>
                </c:pt>
                <c:pt idx="43">
                  <c:v>0.4586468213749994</c:v>
                </c:pt>
                <c:pt idx="44">
                  <c:v>11407.06750356362</c:v>
                </c:pt>
                <c:pt idx="46">
                  <c:v>0.30606789407244378</c:v>
                </c:pt>
                <c:pt idx="47">
                  <c:v>0.68975060119787623</c:v>
                </c:pt>
                <c:pt idx="48">
                  <c:v>1.147823975306443</c:v>
                </c:pt>
                <c:pt idx="49">
                  <c:v>0.23412277933997983</c:v>
                </c:pt>
                <c:pt idx="50">
                  <c:v>97.399496891807786</c:v>
                </c:pt>
                <c:pt idx="51">
                  <c:v>136.36542684038253</c:v>
                </c:pt>
                <c:pt idx="52">
                  <c:v>478.12147283048853</c:v>
                </c:pt>
                <c:pt idx="53">
                  <c:v>3.6779404849958408</c:v>
                </c:pt>
                <c:pt idx="54">
                  <c:v>13.974821271664098</c:v>
                </c:pt>
                <c:pt idx="55">
                  <c:v>348.01336580572973</c:v>
                </c:pt>
                <c:pt idx="56">
                  <c:v>1747.4364175596947</c:v>
                </c:pt>
                <c:pt idx="57">
                  <c:v>0.91802237445065848</c:v>
                </c:pt>
                <c:pt idx="58">
                  <c:v>245.63287531402653</c:v>
                </c:pt>
                <c:pt idx="59">
                  <c:v>297.23665280348888</c:v>
                </c:pt>
                <c:pt idx="61">
                  <c:v>22.345827311721639</c:v>
                </c:pt>
                <c:pt idx="62">
                  <c:v>579.63114485045185</c:v>
                </c:pt>
                <c:pt idx="63">
                  <c:v>44.69804052298516</c:v>
                </c:pt>
                <c:pt idx="64">
                  <c:v>208.43707553946766</c:v>
                </c:pt>
                <c:pt idx="65">
                  <c:v>671.60424062828201</c:v>
                </c:pt>
                <c:pt idx="66">
                  <c:v>443.47948363145343</c:v>
                </c:pt>
                <c:pt idx="67">
                  <c:v>0.30832421970413576</c:v>
                </c:pt>
                <c:pt idx="68">
                  <c:v>2.8678899554932302</c:v>
                </c:pt>
                <c:pt idx="69">
                  <c:v>0.4592080527109571</c:v>
                </c:pt>
                <c:pt idx="71">
                  <c:v>0.91802585636093093</c:v>
                </c:pt>
                <c:pt idx="72">
                  <c:v>0.92058165020539073</c:v>
                </c:pt>
                <c:pt idx="73">
                  <c:v>7.355880535530388</c:v>
                </c:pt>
                <c:pt idx="79">
                  <c:v>7.1093761439173759</c:v>
                </c:pt>
                <c:pt idx="80">
                  <c:v>8.5679419506809946</c:v>
                </c:pt>
                <c:pt idx="81">
                  <c:v>50.588102476665355</c:v>
                </c:pt>
                <c:pt idx="82">
                  <c:v>288.263126537505</c:v>
                </c:pt>
                <c:pt idx="83">
                  <c:v>2620.8177343211928</c:v>
                </c:pt>
                <c:pt idx="84">
                  <c:v>2083.1112753393236</c:v>
                </c:pt>
                <c:pt idx="85">
                  <c:v>47.747871594245296</c:v>
                </c:pt>
                <c:pt idx="86">
                  <c:v>844.46423264334123</c:v>
                </c:pt>
                <c:pt idx="88">
                  <c:v>24.804641217531451</c:v>
                </c:pt>
                <c:pt idx="89">
                  <c:v>596.50340228902019</c:v>
                </c:pt>
                <c:pt idx="90">
                  <c:v>29.080276393782849</c:v>
                </c:pt>
                <c:pt idx="91">
                  <c:v>20.901076234313333</c:v>
                </c:pt>
                <c:pt idx="92">
                  <c:v>0.91866206291579855</c:v>
                </c:pt>
                <c:pt idx="93">
                  <c:v>2.2115465253705375</c:v>
                </c:pt>
                <c:pt idx="94">
                  <c:v>0.46248627020303329</c:v>
                </c:pt>
                <c:pt idx="95">
                  <c:v>3.2183584188218823</c:v>
                </c:pt>
                <c:pt idx="96">
                  <c:v>109.02477268362342</c:v>
                </c:pt>
                <c:pt idx="97">
                  <c:v>0.73501547215621188</c:v>
                </c:pt>
                <c:pt idx="98">
                  <c:v>20.829635252047623</c:v>
                </c:pt>
                <c:pt idx="99">
                  <c:v>39.094940753309871</c:v>
                </c:pt>
                <c:pt idx="102">
                  <c:v>0.65981577020633797</c:v>
                </c:pt>
                <c:pt idx="103">
                  <c:v>3.2906338607966332</c:v>
                </c:pt>
                <c:pt idx="104">
                  <c:v>9.3188931247798781</c:v>
                </c:pt>
                <c:pt idx="108">
                  <c:v>0.11572270970651087</c:v>
                </c:pt>
                <c:pt idx="110">
                  <c:v>0.61418240028718507</c:v>
                </c:pt>
                <c:pt idx="111">
                  <c:v>1.1490434881193687</c:v>
                </c:pt>
                <c:pt idx="112">
                  <c:v>6.2468423045710253</c:v>
                </c:pt>
                <c:pt idx="113">
                  <c:v>0.30668971787669075</c:v>
                </c:pt>
                <c:pt idx="114">
                  <c:v>3.6862115690281745</c:v>
                </c:pt>
                <c:pt idx="116">
                  <c:v>16.647546444169677</c:v>
                </c:pt>
                <c:pt idx="117">
                  <c:v>1.1521802329023454</c:v>
                </c:pt>
                <c:pt idx="118">
                  <c:v>2.4602042484465696</c:v>
                </c:pt>
                <c:pt idx="119">
                  <c:v>1.2258696103075057</c:v>
                </c:pt>
                <c:pt idx="120">
                  <c:v>293.53586253516329</c:v>
                </c:pt>
                <c:pt idx="122">
                  <c:v>0.33611244892061115</c:v>
                </c:pt>
                <c:pt idx="125">
                  <c:v>3.3322075481671933</c:v>
                </c:pt>
                <c:pt idx="127">
                  <c:v>3.83693935187739</c:v>
                </c:pt>
                <c:pt idx="128">
                  <c:v>3.3766182540455438</c:v>
                </c:pt>
                <c:pt idx="129">
                  <c:v>4.2068746545826965</c:v>
                </c:pt>
                <c:pt idx="130">
                  <c:v>6.217956778527217</c:v>
                </c:pt>
                <c:pt idx="131">
                  <c:v>25.10128669447008</c:v>
                </c:pt>
                <c:pt idx="132">
                  <c:v>121.3952011884784</c:v>
                </c:pt>
                <c:pt idx="133">
                  <c:v>327.52664156244856</c:v>
                </c:pt>
                <c:pt idx="138">
                  <c:v>6.4464415278853702</c:v>
                </c:pt>
                <c:pt idx="141">
                  <c:v>97.499873199646927</c:v>
                </c:pt>
                <c:pt idx="142">
                  <c:v>39.264051697825415</c:v>
                </c:pt>
                <c:pt idx="147">
                  <c:v>553.4835961363558</c:v>
                </c:pt>
                <c:pt idx="148">
                  <c:v>554.29490675970703</c:v>
                </c:pt>
                <c:pt idx="149">
                  <c:v>464.84788269462803</c:v>
                </c:pt>
                <c:pt idx="151">
                  <c:v>218.84245889049083</c:v>
                </c:pt>
                <c:pt idx="157">
                  <c:v>333.09235492919834</c:v>
                </c:pt>
                <c:pt idx="162">
                  <c:v>350.28222704602382</c:v>
                </c:pt>
                <c:pt idx="163">
                  <c:v>6656.4770695173493</c:v>
                </c:pt>
                <c:pt idx="164">
                  <c:v>43.68641729390351</c:v>
                </c:pt>
                <c:pt idx="165">
                  <c:v>169.03023139661934</c:v>
                </c:pt>
                <c:pt idx="166">
                  <c:v>243.47008332772185</c:v>
                </c:pt>
                <c:pt idx="167">
                  <c:v>1790.7408447924231</c:v>
                </c:pt>
                <c:pt idx="169">
                  <c:v>0.46271733809897847</c:v>
                </c:pt>
                <c:pt idx="172">
                  <c:v>7.1614335514853105</c:v>
                </c:pt>
                <c:pt idx="177">
                  <c:v>510.48895033269474</c:v>
                </c:pt>
                <c:pt idx="181">
                  <c:v>662.33022782952548</c:v>
                </c:pt>
                <c:pt idx="182">
                  <c:v>479.62002458579155</c:v>
                </c:pt>
                <c:pt idx="183">
                  <c:v>34.551693934998326</c:v>
                </c:pt>
                <c:pt idx="184">
                  <c:v>41.781762038141466</c:v>
                </c:pt>
                <c:pt idx="185">
                  <c:v>171.67731240756856</c:v>
                </c:pt>
                <c:pt idx="186">
                  <c:v>0.45972048558395928</c:v>
                </c:pt>
                <c:pt idx="187">
                  <c:v>3.6803230882826199</c:v>
                </c:pt>
                <c:pt idx="188">
                  <c:v>2.392713374304229</c:v>
                </c:pt>
                <c:pt idx="189">
                  <c:v>123.18620020064485</c:v>
                </c:pt>
                <c:pt idx="190">
                  <c:v>0.1542641775723663</c:v>
                </c:pt>
                <c:pt idx="191">
                  <c:v>0.24928773892128567</c:v>
                </c:pt>
                <c:pt idx="192">
                  <c:v>3.1027032928790379</c:v>
                </c:pt>
                <c:pt idx="194">
                  <c:v>95.068248473663417</c:v>
                </c:pt>
                <c:pt idx="195">
                  <c:v>0.41899136395195863</c:v>
                </c:pt>
                <c:pt idx="196">
                  <c:v>0.33611244892061115</c:v>
                </c:pt>
                <c:pt idx="197">
                  <c:v>554.29490675970703</c:v>
                </c:pt>
                <c:pt idx="198">
                  <c:v>6.4464415278853702</c:v>
                </c:pt>
                <c:pt idx="199">
                  <c:v>39.264051697825415</c:v>
                </c:pt>
                <c:pt idx="200">
                  <c:v>11407.06750356362</c:v>
                </c:pt>
              </c:numCache>
            </c:numRef>
          </c:yVal>
          <c:smooth val="0"/>
        </c:ser>
        <c:ser>
          <c:idx val="1"/>
          <c:order val="1"/>
          <c:tx>
            <c:v>TOP vs.Probe perm mean</c:v>
          </c:tx>
          <c:spPr>
            <a:ln w="28575">
              <a:noFill/>
            </a:ln>
          </c:spPr>
          <c:trendline>
            <c:trendlineType val="log"/>
            <c:dispRSqr val="0"/>
            <c:dispEq val="0"/>
          </c:trendline>
          <c:trendline>
            <c:spPr>
              <a:ln w="19050">
                <a:solidFill>
                  <a:schemeClr val="accent2"/>
                </a:solidFill>
              </a:ln>
            </c:spPr>
            <c:trendlineType val="exp"/>
            <c:dispRSqr val="1"/>
            <c:dispEq val="1"/>
            <c:trendlineLbl>
              <c:layout>
                <c:manualLayout>
                  <c:x val="0.1286562320664412"/>
                  <c:y val="9.3572145492585423E-3"/>
                </c:manualLayout>
              </c:layout>
              <c:numFmt formatCode="General" sourceLinked="0"/>
            </c:trendlineLbl>
          </c:trendline>
          <c:trendline>
            <c:trendlineType val="log"/>
            <c:dispRSqr val="1"/>
            <c:dispEq val="0"/>
            <c:trendlineLbl>
              <c:layout/>
              <c:numFmt formatCode="General" sourceLinked="0"/>
            </c:trendlineLbl>
          </c:trendline>
          <c:trendline>
            <c:trendlineType val="power"/>
            <c:dispRSqr val="0"/>
            <c:dispEq val="0"/>
          </c:trendline>
          <c:errBars>
            <c:errDir val="y"/>
            <c:errBarType val="both"/>
            <c:errValType val="cust"/>
            <c:noEndCap val="0"/>
            <c:plus>
              <c:numRef>
                <c:f>[1]Summary!$E$4:$E$230</c:f>
                <c:numCache>
                  <c:formatCode>General</c:formatCode>
                  <c:ptCount val="227"/>
                  <c:pt idx="0">
                    <c:v>0</c:v>
                  </c:pt>
                  <c:pt idx="1">
                    <c:v>8.3501516351198665E-2</c:v>
                  </c:pt>
                  <c:pt idx="2">
                    <c:v>0</c:v>
                  </c:pt>
                  <c:pt idx="3">
                    <c:v>34.366685525321095</c:v>
                  </c:pt>
                  <c:pt idx="6">
                    <c:v>0</c:v>
                  </c:pt>
                  <c:pt idx="8">
                    <c:v>159.57560626711225</c:v>
                  </c:pt>
                  <c:pt idx="9">
                    <c:v>42.242125648573428</c:v>
                  </c:pt>
                  <c:pt idx="10">
                    <c:v>150.78970740912044</c:v>
                  </c:pt>
                  <c:pt idx="11">
                    <c:v>1462.258944895297</c:v>
                  </c:pt>
                  <c:pt idx="12">
                    <c:v>191.98616177491166</c:v>
                  </c:pt>
                  <c:pt idx="13">
                    <c:v>94.916251836468859</c:v>
                  </c:pt>
                  <c:pt idx="14">
                    <c:v>1.0488453764948824</c:v>
                  </c:pt>
                  <c:pt idx="15">
                    <c:v>53.145670630050908</c:v>
                  </c:pt>
                  <c:pt idx="16">
                    <c:v>130.66855302736201</c:v>
                  </c:pt>
                  <c:pt idx="17">
                    <c:v>154.90634962357007</c:v>
                  </c:pt>
                  <c:pt idx="18">
                    <c:v>32.544714928643856</c:v>
                  </c:pt>
                  <c:pt idx="19">
                    <c:v>14.161129940273247</c:v>
                  </c:pt>
                  <c:pt idx="20">
                    <c:v>136.93398464159196</c:v>
                  </c:pt>
                  <c:pt idx="21">
                    <c:v>200.23057011730612</c:v>
                  </c:pt>
                  <c:pt idx="22">
                    <c:v>54.038436771874181</c:v>
                  </c:pt>
                  <c:pt idx="23">
                    <c:v>0</c:v>
                  </c:pt>
                  <c:pt idx="24">
                    <c:v>1.6788081967403881</c:v>
                  </c:pt>
                  <c:pt idx="25">
                    <c:v>0</c:v>
                  </c:pt>
                  <c:pt idx="26">
                    <c:v>55.616300010131368</c:v>
                  </c:pt>
                  <c:pt idx="27">
                    <c:v>3.8584020081913222</c:v>
                  </c:pt>
                  <c:pt idx="28">
                    <c:v>2.4151385886445569</c:v>
                  </c:pt>
                  <c:pt idx="29">
                    <c:v>6.2687644107317473</c:v>
                  </c:pt>
                  <c:pt idx="30">
                    <c:v>16.642784521019994</c:v>
                  </c:pt>
                  <c:pt idx="31">
                    <c:v>19.344519908411339</c:v>
                  </c:pt>
                  <c:pt idx="32">
                    <c:v>0</c:v>
                  </c:pt>
                  <c:pt idx="33">
                    <c:v>17.703983311378568</c:v>
                  </c:pt>
                  <c:pt idx="34">
                    <c:v>141.17623231351018</c:v>
                  </c:pt>
                  <c:pt idx="35">
                    <c:v>4.090963662182606</c:v>
                  </c:pt>
                  <c:pt idx="36">
                    <c:v>1.3810190645078857</c:v>
                  </c:pt>
                  <c:pt idx="37">
                    <c:v>16.921552208929516</c:v>
                  </c:pt>
                  <c:pt idx="38">
                    <c:v>1.0628589965816122</c:v>
                  </c:pt>
                  <c:pt idx="39">
                    <c:v>0.66797553193919057</c:v>
                  </c:pt>
                  <c:pt idx="40">
                    <c:v>3.1870256586945032</c:v>
                  </c:pt>
                  <c:pt idx="41">
                    <c:v>18.48931166760946</c:v>
                  </c:pt>
                  <c:pt idx="42">
                    <c:v>0.49129317523896265</c:v>
                  </c:pt>
                  <c:pt idx="43">
                    <c:v>0.64862455512783446</c:v>
                  </c:pt>
                  <c:pt idx="44">
                    <c:v>5544.2123072845252</c:v>
                  </c:pt>
                  <c:pt idx="46">
                    <c:v>0.53012514309908187</c:v>
                  </c:pt>
                  <c:pt idx="47">
                    <c:v>1.3795012023957525</c:v>
                  </c:pt>
                  <c:pt idx="48">
                    <c:v>0.87802617644506142</c:v>
                  </c:pt>
                  <c:pt idx="49">
                    <c:v>6.3068110088440363</c:v>
                  </c:pt>
                  <c:pt idx="50">
                    <c:v>68.027321802814043</c:v>
                  </c:pt>
                  <c:pt idx="51">
                    <c:v>53.010858157403327</c:v>
                  </c:pt>
                  <c:pt idx="52">
                    <c:v>81.951927343841376</c:v>
                  </c:pt>
                  <c:pt idx="53">
                    <c:v>1.5916469737175905</c:v>
                  </c:pt>
                  <c:pt idx="54">
                    <c:v>18.834908723870736</c:v>
                  </c:pt>
                  <c:pt idx="55">
                    <c:v>252.04186158693918</c:v>
                  </c:pt>
                  <c:pt idx="56">
                    <c:v>0</c:v>
                  </c:pt>
                  <c:pt idx="57">
                    <c:v>0</c:v>
                  </c:pt>
                  <c:pt idx="58">
                    <c:v>116.79274033935832</c:v>
                  </c:pt>
                  <c:pt idx="59">
                    <c:v>19.140591317611559</c:v>
                  </c:pt>
                  <c:pt idx="61">
                    <c:v>22.155176877261354</c:v>
                  </c:pt>
                  <c:pt idx="62">
                    <c:v>122.17698775635418</c:v>
                  </c:pt>
                  <c:pt idx="63">
                    <c:v>38.572910879282851</c:v>
                  </c:pt>
                  <c:pt idx="64">
                    <c:v>48.171963369955797</c:v>
                  </c:pt>
                  <c:pt idx="65">
                    <c:v>158.31437975197215</c:v>
                  </c:pt>
                  <c:pt idx="66">
                    <c:v>102.21458556265826</c:v>
                  </c:pt>
                  <c:pt idx="67">
                    <c:v>0.47765383068776579</c:v>
                  </c:pt>
                  <c:pt idx="68">
                    <c:v>5.558131928522986</c:v>
                  </c:pt>
                  <c:pt idx="69">
                    <c:v>0.64941825609477466</c:v>
                  </c:pt>
                  <c:pt idx="70">
                    <c:v>0.41128608417089568</c:v>
                  </c:pt>
                  <c:pt idx="71">
                    <c:v>0</c:v>
                  </c:pt>
                  <c:pt idx="72">
                    <c:v>1.3018990549922682</c:v>
                  </c:pt>
                  <c:pt idx="73">
                    <c:v>0</c:v>
                  </c:pt>
                  <c:pt idx="74">
                    <c:v>0.45473765410882427</c:v>
                  </c:pt>
                  <c:pt idx="75">
                    <c:v>0</c:v>
                  </c:pt>
                  <c:pt idx="76">
                    <c:v>1.2980220476813917</c:v>
                  </c:pt>
                  <c:pt idx="77">
                    <c:v>3.1813902744261751</c:v>
                  </c:pt>
                  <c:pt idx="78">
                    <c:v>1.3935954455498298</c:v>
                  </c:pt>
                  <c:pt idx="79">
                    <c:v>5.1652394087878042E-3</c:v>
                  </c:pt>
                  <c:pt idx="80">
                    <c:v>5.059260484067778</c:v>
                  </c:pt>
                  <c:pt idx="81">
                    <c:v>23.053450270851922</c:v>
                  </c:pt>
                  <c:pt idx="82">
                    <c:v>95.083446665691469</c:v>
                  </c:pt>
                  <c:pt idx="83">
                    <c:v>502.83378838559383</c:v>
                  </c:pt>
                  <c:pt idx="84">
                    <c:v>467.80050423468231</c:v>
                  </c:pt>
                  <c:pt idx="85">
                    <c:v>8.785313483911791</c:v>
                  </c:pt>
                  <c:pt idx="86">
                    <c:v>50.324751678355788</c:v>
                  </c:pt>
                  <c:pt idx="87">
                    <c:v>9.3119865037818865</c:v>
                  </c:pt>
                  <c:pt idx="88">
                    <c:v>1.589905630005926</c:v>
                  </c:pt>
                  <c:pt idx="89">
                    <c:v>98.634118841673796</c:v>
                  </c:pt>
                  <c:pt idx="90">
                    <c:v>11.215597777657827</c:v>
                  </c:pt>
                  <c:pt idx="91">
                    <c:v>9.93554781938691</c:v>
                  </c:pt>
                  <c:pt idx="92">
                    <c:v>2.0556317215581457</c:v>
                  </c:pt>
                  <c:pt idx="93">
                    <c:v>1.906116220122785</c:v>
                  </c:pt>
                  <c:pt idx="94">
                    <c:v>1.1908913821388722</c:v>
                  </c:pt>
                  <c:pt idx="95">
                    <c:v>2.304436569476441</c:v>
                  </c:pt>
                  <c:pt idx="96">
                    <c:v>42.626857551088314</c:v>
                  </c:pt>
                  <c:pt idx="97">
                    <c:v>1.1981343420604926</c:v>
                  </c:pt>
                  <c:pt idx="98">
                    <c:v>4.585833202579841</c:v>
                  </c:pt>
                  <c:pt idx="99">
                    <c:v>18.913695226638239</c:v>
                  </c:pt>
                  <c:pt idx="102">
                    <c:v>0.69885468064960532</c:v>
                  </c:pt>
                  <c:pt idx="103">
                    <c:v>2.6987272491709211</c:v>
                  </c:pt>
                  <c:pt idx="104">
                    <c:v>5.7082628004972475</c:v>
                  </c:pt>
                  <c:pt idx="105">
                    <c:v>0.49096288737748495</c:v>
                  </c:pt>
                  <c:pt idx="108">
                    <c:v>0.32731325108302461</c:v>
                  </c:pt>
                  <c:pt idx="109">
                    <c:v>0</c:v>
                  </c:pt>
                  <c:pt idx="110">
                    <c:v>1.0637951224120104</c:v>
                  </c:pt>
                  <c:pt idx="111">
                    <c:v>0.45947440997676731</c:v>
                  </c:pt>
                  <c:pt idx="112">
                    <c:v>5.4720547297573763</c:v>
                  </c:pt>
                  <c:pt idx="113">
                    <c:v>3.2630106753507615</c:v>
                  </c:pt>
                  <c:pt idx="114">
                    <c:v>6.694989172227622</c:v>
                  </c:pt>
                  <c:pt idx="116">
                    <c:v>17.300439237951011</c:v>
                  </c:pt>
                  <c:pt idx="117">
                    <c:v>0.88148349809094306</c:v>
                  </c:pt>
                  <c:pt idx="118">
                    <c:v>3.7763101104569099</c:v>
                  </c:pt>
                  <c:pt idx="119">
                    <c:v>0.52880512873511876</c:v>
                  </c:pt>
                  <c:pt idx="120">
                    <c:v>106.1070946134615</c:v>
                  </c:pt>
                  <c:pt idx="122">
                    <c:v>0.46634035696881293</c:v>
                  </c:pt>
                  <c:pt idx="123">
                    <c:v>0</c:v>
                  </c:pt>
                  <c:pt idx="125">
                    <c:v>2.3529141517420302</c:v>
                  </c:pt>
                  <c:pt idx="127">
                    <c:v>3.2675442440322926</c:v>
                  </c:pt>
                  <c:pt idx="128">
                    <c:v>3.7680374934471677</c:v>
                  </c:pt>
                  <c:pt idx="129">
                    <c:v>3.8619070646401883</c:v>
                  </c:pt>
                  <c:pt idx="130">
                    <c:v>8.5568176557971647</c:v>
                  </c:pt>
                  <c:pt idx="131">
                    <c:v>25.699742206387061</c:v>
                  </c:pt>
                  <c:pt idx="132">
                    <c:v>28.037457949600729</c:v>
                  </c:pt>
                  <c:pt idx="133">
                    <c:v>17.865848854031665</c:v>
                  </c:pt>
                  <c:pt idx="138">
                    <c:v>3.0904248652742994</c:v>
                  </c:pt>
                  <c:pt idx="141">
                    <c:v>38.83042889899491</c:v>
                  </c:pt>
                  <c:pt idx="142">
                    <c:v>18.923902201571817</c:v>
                  </c:pt>
                  <c:pt idx="147">
                    <c:v>98.61500931217688</c:v>
                  </c:pt>
                  <c:pt idx="148">
                    <c:v>49.02828077600067</c:v>
                  </c:pt>
                  <c:pt idx="149">
                    <c:v>123.28715159635887</c:v>
                  </c:pt>
                  <c:pt idx="151">
                    <c:v>64.308815401252971</c:v>
                  </c:pt>
                  <c:pt idx="157">
                    <c:v>44.763714152784395</c:v>
                  </c:pt>
                  <c:pt idx="162">
                    <c:v>102.70590027260394</c:v>
                  </c:pt>
                  <c:pt idx="163">
                    <c:v>0</c:v>
                  </c:pt>
                  <c:pt idx="164">
                    <c:v>39.142274381996359</c:v>
                  </c:pt>
                  <c:pt idx="165">
                    <c:v>59.13661221346235</c:v>
                  </c:pt>
                  <c:pt idx="166">
                    <c:v>75.766637651705608</c:v>
                  </c:pt>
                  <c:pt idx="167">
                    <c:v>70.362456155350003</c:v>
                  </c:pt>
                  <c:pt idx="169">
                    <c:v>0.65438113508475226</c:v>
                  </c:pt>
                  <c:pt idx="172">
                    <c:v>3.677159785684434</c:v>
                  </c:pt>
                  <c:pt idx="177">
                    <c:v>150.3702370196207</c:v>
                  </c:pt>
                  <c:pt idx="181">
                    <c:v>98.862900817469139</c:v>
                  </c:pt>
                  <c:pt idx="182">
                    <c:v>79.452382880616554</c:v>
                  </c:pt>
                  <c:pt idx="183">
                    <c:v>24.221095463849551</c:v>
                  </c:pt>
                  <c:pt idx="184">
                    <c:v>25.839017143125226</c:v>
                  </c:pt>
                  <c:pt idx="185">
                    <c:v>125.0057075994219</c:v>
                  </c:pt>
                  <c:pt idx="186">
                    <c:v>0.49146187503023747</c:v>
                  </c:pt>
                  <c:pt idx="187">
                    <c:v>3.7832532977240541</c:v>
                  </c:pt>
                  <c:pt idx="188">
                    <c:v>2.3455229718351061</c:v>
                  </c:pt>
                  <c:pt idx="189">
                    <c:v>26.60856019002404</c:v>
                  </c:pt>
                  <c:pt idx="190">
                    <c:v>0.37786852064239407</c:v>
                  </c:pt>
                  <c:pt idx="191">
                    <c:v>0.42695457093318245</c:v>
                  </c:pt>
                  <c:pt idx="192">
                    <c:v>1.8352879274503346</c:v>
                  </c:pt>
                  <c:pt idx="193">
                    <c:v>2.0378681654668459E-4</c:v>
                  </c:pt>
                  <c:pt idx="194">
                    <c:v>15.633646778966092</c:v>
                  </c:pt>
                  <c:pt idx="195">
                    <c:v>0.63498688544467385</c:v>
                  </c:pt>
                  <c:pt idx="196">
                    <c:v>0.46634035696881293</c:v>
                  </c:pt>
                  <c:pt idx="197">
                    <c:v>49.02828077600067</c:v>
                  </c:pt>
                  <c:pt idx="198">
                    <c:v>3.0904248652742994</c:v>
                  </c:pt>
                  <c:pt idx="199">
                    <c:v>18.923902201571817</c:v>
                  </c:pt>
                  <c:pt idx="200">
                    <c:v>3.7680374934471677</c:v>
                  </c:pt>
                  <c:pt idx="201">
                    <c:v>3.8619070646401883</c:v>
                  </c:pt>
                  <c:pt idx="202">
                    <c:v>8.5568176557971647</c:v>
                  </c:pt>
                  <c:pt idx="203">
                    <c:v>25.699742206387061</c:v>
                  </c:pt>
                </c:numCache>
              </c:numRef>
            </c:plus>
            <c:minus>
              <c:numRef>
                <c:f>[1]Summary!$E$4:$E$207</c:f>
                <c:numCache>
                  <c:formatCode>General</c:formatCode>
                  <c:ptCount val="204"/>
                  <c:pt idx="0">
                    <c:v>0</c:v>
                  </c:pt>
                  <c:pt idx="1">
                    <c:v>8.3501516351198665E-2</c:v>
                  </c:pt>
                  <c:pt idx="2">
                    <c:v>0</c:v>
                  </c:pt>
                  <c:pt idx="3">
                    <c:v>34.366685525321095</c:v>
                  </c:pt>
                  <c:pt idx="6">
                    <c:v>0</c:v>
                  </c:pt>
                  <c:pt idx="8">
                    <c:v>159.57560626711225</c:v>
                  </c:pt>
                  <c:pt idx="9">
                    <c:v>42.242125648573428</c:v>
                  </c:pt>
                  <c:pt idx="10">
                    <c:v>150.78970740912044</c:v>
                  </c:pt>
                  <c:pt idx="11">
                    <c:v>1462.258944895297</c:v>
                  </c:pt>
                  <c:pt idx="12">
                    <c:v>191.98616177491166</c:v>
                  </c:pt>
                  <c:pt idx="13">
                    <c:v>94.916251836468859</c:v>
                  </c:pt>
                  <c:pt idx="14">
                    <c:v>1.0488453764948824</c:v>
                  </c:pt>
                  <c:pt idx="15">
                    <c:v>53.145670630050908</c:v>
                  </c:pt>
                  <c:pt idx="16">
                    <c:v>130.66855302736201</c:v>
                  </c:pt>
                  <c:pt idx="17">
                    <c:v>154.90634962357007</c:v>
                  </c:pt>
                  <c:pt idx="18">
                    <c:v>32.544714928643856</c:v>
                  </c:pt>
                  <c:pt idx="19">
                    <c:v>14.161129940273247</c:v>
                  </c:pt>
                  <c:pt idx="20">
                    <c:v>136.93398464159196</c:v>
                  </c:pt>
                  <c:pt idx="21">
                    <c:v>200.23057011730612</c:v>
                  </c:pt>
                  <c:pt idx="22">
                    <c:v>54.038436771874181</c:v>
                  </c:pt>
                  <c:pt idx="23">
                    <c:v>0</c:v>
                  </c:pt>
                  <c:pt idx="24">
                    <c:v>1.6788081967403881</c:v>
                  </c:pt>
                  <c:pt idx="25">
                    <c:v>0</c:v>
                  </c:pt>
                  <c:pt idx="26">
                    <c:v>55.616300010131368</c:v>
                  </c:pt>
                  <c:pt idx="27">
                    <c:v>3.8584020081913222</c:v>
                  </c:pt>
                  <c:pt idx="28">
                    <c:v>2.4151385886445569</c:v>
                  </c:pt>
                  <c:pt idx="29">
                    <c:v>6.2687644107317473</c:v>
                  </c:pt>
                  <c:pt idx="30">
                    <c:v>16.642784521019994</c:v>
                  </c:pt>
                  <c:pt idx="31">
                    <c:v>19.344519908411339</c:v>
                  </c:pt>
                  <c:pt idx="32">
                    <c:v>0</c:v>
                  </c:pt>
                  <c:pt idx="33">
                    <c:v>17.703983311378568</c:v>
                  </c:pt>
                  <c:pt idx="34">
                    <c:v>141.17623231351018</c:v>
                  </c:pt>
                  <c:pt idx="35">
                    <c:v>4.090963662182606</c:v>
                  </c:pt>
                  <c:pt idx="36">
                    <c:v>1.3810190645078857</c:v>
                  </c:pt>
                  <c:pt idx="37">
                    <c:v>16.921552208929516</c:v>
                  </c:pt>
                  <c:pt idx="38">
                    <c:v>1.0628589965816122</c:v>
                  </c:pt>
                  <c:pt idx="39">
                    <c:v>0.66797553193919057</c:v>
                  </c:pt>
                  <c:pt idx="40">
                    <c:v>3.1870256586945032</c:v>
                  </c:pt>
                  <c:pt idx="41">
                    <c:v>18.48931166760946</c:v>
                  </c:pt>
                  <c:pt idx="42">
                    <c:v>0.49129317523896265</c:v>
                  </c:pt>
                  <c:pt idx="43">
                    <c:v>0.64862455512783446</c:v>
                  </c:pt>
                  <c:pt idx="44">
                    <c:v>5544.2123072845252</c:v>
                  </c:pt>
                  <c:pt idx="46">
                    <c:v>0.53012514309908187</c:v>
                  </c:pt>
                  <c:pt idx="47">
                    <c:v>1.3795012023957525</c:v>
                  </c:pt>
                  <c:pt idx="48">
                    <c:v>0.87802617644506142</c:v>
                  </c:pt>
                  <c:pt idx="49">
                    <c:v>6.3068110088440363</c:v>
                  </c:pt>
                  <c:pt idx="50">
                    <c:v>68.027321802814043</c:v>
                  </c:pt>
                  <c:pt idx="51">
                    <c:v>53.010858157403327</c:v>
                  </c:pt>
                  <c:pt idx="52">
                    <c:v>81.951927343841376</c:v>
                  </c:pt>
                  <c:pt idx="53">
                    <c:v>1.5916469737175905</c:v>
                  </c:pt>
                  <c:pt idx="54">
                    <c:v>18.834908723870736</c:v>
                  </c:pt>
                  <c:pt idx="55">
                    <c:v>252.04186158693918</c:v>
                  </c:pt>
                  <c:pt idx="56">
                    <c:v>0</c:v>
                  </c:pt>
                  <c:pt idx="57">
                    <c:v>0</c:v>
                  </c:pt>
                  <c:pt idx="58">
                    <c:v>116.79274033935832</c:v>
                  </c:pt>
                  <c:pt idx="59">
                    <c:v>19.140591317611559</c:v>
                  </c:pt>
                  <c:pt idx="61">
                    <c:v>22.155176877261354</c:v>
                  </c:pt>
                  <c:pt idx="62">
                    <c:v>122.17698775635418</c:v>
                  </c:pt>
                  <c:pt idx="63">
                    <c:v>38.572910879282851</c:v>
                  </c:pt>
                  <c:pt idx="64">
                    <c:v>48.171963369955797</c:v>
                  </c:pt>
                  <c:pt idx="65">
                    <c:v>158.31437975197215</c:v>
                  </c:pt>
                  <c:pt idx="66">
                    <c:v>102.21458556265826</c:v>
                  </c:pt>
                  <c:pt idx="67">
                    <c:v>0.47765383068776579</c:v>
                  </c:pt>
                  <c:pt idx="68">
                    <c:v>5.558131928522986</c:v>
                  </c:pt>
                  <c:pt idx="69">
                    <c:v>0.64941825609477466</c:v>
                  </c:pt>
                  <c:pt idx="70">
                    <c:v>0.41128608417089568</c:v>
                  </c:pt>
                  <c:pt idx="71">
                    <c:v>0</c:v>
                  </c:pt>
                  <c:pt idx="72">
                    <c:v>1.3018990549922682</c:v>
                  </c:pt>
                  <c:pt idx="73">
                    <c:v>0</c:v>
                  </c:pt>
                  <c:pt idx="74">
                    <c:v>0.45473765410882427</c:v>
                  </c:pt>
                  <c:pt idx="75">
                    <c:v>0</c:v>
                  </c:pt>
                  <c:pt idx="76">
                    <c:v>1.2980220476813917</c:v>
                  </c:pt>
                  <c:pt idx="77">
                    <c:v>3.1813902744261751</c:v>
                  </c:pt>
                  <c:pt idx="78">
                    <c:v>1.3935954455498298</c:v>
                  </c:pt>
                  <c:pt idx="79">
                    <c:v>5.1652394087878042E-3</c:v>
                  </c:pt>
                  <c:pt idx="80">
                    <c:v>5.059260484067778</c:v>
                  </c:pt>
                  <c:pt idx="81">
                    <c:v>23.053450270851922</c:v>
                  </c:pt>
                  <c:pt idx="82">
                    <c:v>95.083446665691469</c:v>
                  </c:pt>
                  <c:pt idx="83">
                    <c:v>502.83378838559383</c:v>
                  </c:pt>
                  <c:pt idx="84">
                    <c:v>467.80050423468231</c:v>
                  </c:pt>
                  <c:pt idx="85">
                    <c:v>8.785313483911791</c:v>
                  </c:pt>
                  <c:pt idx="86">
                    <c:v>50.324751678355788</c:v>
                  </c:pt>
                  <c:pt idx="87">
                    <c:v>9.3119865037818865</c:v>
                  </c:pt>
                  <c:pt idx="88">
                    <c:v>1.589905630005926</c:v>
                  </c:pt>
                  <c:pt idx="89">
                    <c:v>98.634118841673796</c:v>
                  </c:pt>
                  <c:pt idx="90">
                    <c:v>11.215597777657827</c:v>
                  </c:pt>
                  <c:pt idx="91">
                    <c:v>9.93554781938691</c:v>
                  </c:pt>
                  <c:pt idx="92">
                    <c:v>2.0556317215581457</c:v>
                  </c:pt>
                  <c:pt idx="93">
                    <c:v>1.906116220122785</c:v>
                  </c:pt>
                  <c:pt idx="94">
                    <c:v>1.1908913821388722</c:v>
                  </c:pt>
                  <c:pt idx="95">
                    <c:v>2.304436569476441</c:v>
                  </c:pt>
                  <c:pt idx="96">
                    <c:v>42.626857551088314</c:v>
                  </c:pt>
                  <c:pt idx="97">
                    <c:v>1.1981343420604926</c:v>
                  </c:pt>
                  <c:pt idx="98">
                    <c:v>4.585833202579841</c:v>
                  </c:pt>
                  <c:pt idx="99">
                    <c:v>18.913695226638239</c:v>
                  </c:pt>
                  <c:pt idx="102">
                    <c:v>0.69885468064960532</c:v>
                  </c:pt>
                  <c:pt idx="103">
                    <c:v>2.6987272491709211</c:v>
                  </c:pt>
                  <c:pt idx="104">
                    <c:v>5.7082628004972475</c:v>
                  </c:pt>
                  <c:pt idx="105">
                    <c:v>0.49096288737748495</c:v>
                  </c:pt>
                  <c:pt idx="108">
                    <c:v>0.32731325108302461</c:v>
                  </c:pt>
                  <c:pt idx="109">
                    <c:v>0</c:v>
                  </c:pt>
                  <c:pt idx="110">
                    <c:v>1.0637951224120104</c:v>
                  </c:pt>
                  <c:pt idx="111">
                    <c:v>0.45947440997676731</c:v>
                  </c:pt>
                  <c:pt idx="112">
                    <c:v>5.4720547297573763</c:v>
                  </c:pt>
                  <c:pt idx="113">
                    <c:v>3.2630106753507615</c:v>
                  </c:pt>
                  <c:pt idx="114">
                    <c:v>6.694989172227622</c:v>
                  </c:pt>
                  <c:pt idx="116">
                    <c:v>17.300439237951011</c:v>
                  </c:pt>
                  <c:pt idx="117">
                    <c:v>0.88148349809094306</c:v>
                  </c:pt>
                  <c:pt idx="118">
                    <c:v>3.7763101104569099</c:v>
                  </c:pt>
                  <c:pt idx="119">
                    <c:v>0.52880512873511876</c:v>
                  </c:pt>
                  <c:pt idx="120">
                    <c:v>106.1070946134615</c:v>
                  </c:pt>
                  <c:pt idx="122">
                    <c:v>0.46634035696881293</c:v>
                  </c:pt>
                  <c:pt idx="123">
                    <c:v>0</c:v>
                  </c:pt>
                  <c:pt idx="125">
                    <c:v>2.3529141517420302</c:v>
                  </c:pt>
                  <c:pt idx="127">
                    <c:v>3.2675442440322926</c:v>
                  </c:pt>
                  <c:pt idx="128">
                    <c:v>3.7680374934471677</c:v>
                  </c:pt>
                  <c:pt idx="129">
                    <c:v>3.8619070646401883</c:v>
                  </c:pt>
                  <c:pt idx="130">
                    <c:v>8.5568176557971647</c:v>
                  </c:pt>
                  <c:pt idx="131">
                    <c:v>25.699742206387061</c:v>
                  </c:pt>
                  <c:pt idx="132">
                    <c:v>28.037457949600729</c:v>
                  </c:pt>
                  <c:pt idx="133">
                    <c:v>17.865848854031665</c:v>
                  </c:pt>
                  <c:pt idx="138">
                    <c:v>3.0904248652742994</c:v>
                  </c:pt>
                  <c:pt idx="141">
                    <c:v>38.83042889899491</c:v>
                  </c:pt>
                  <c:pt idx="142">
                    <c:v>18.923902201571817</c:v>
                  </c:pt>
                  <c:pt idx="147">
                    <c:v>98.61500931217688</c:v>
                  </c:pt>
                  <c:pt idx="148">
                    <c:v>49.02828077600067</c:v>
                  </c:pt>
                  <c:pt idx="149">
                    <c:v>123.28715159635887</c:v>
                  </c:pt>
                  <c:pt idx="151">
                    <c:v>64.308815401252971</c:v>
                  </c:pt>
                  <c:pt idx="157">
                    <c:v>44.763714152784395</c:v>
                  </c:pt>
                  <c:pt idx="162">
                    <c:v>102.70590027260394</c:v>
                  </c:pt>
                  <c:pt idx="163">
                    <c:v>0</c:v>
                  </c:pt>
                  <c:pt idx="164">
                    <c:v>39.142274381996359</c:v>
                  </c:pt>
                  <c:pt idx="165">
                    <c:v>59.13661221346235</c:v>
                  </c:pt>
                  <c:pt idx="166">
                    <c:v>75.766637651705608</c:v>
                  </c:pt>
                  <c:pt idx="167">
                    <c:v>70.362456155350003</c:v>
                  </c:pt>
                  <c:pt idx="169">
                    <c:v>0.65438113508475226</c:v>
                  </c:pt>
                  <c:pt idx="172">
                    <c:v>3.677159785684434</c:v>
                  </c:pt>
                  <c:pt idx="177">
                    <c:v>150.3702370196207</c:v>
                  </c:pt>
                  <c:pt idx="181">
                    <c:v>98.862900817469139</c:v>
                  </c:pt>
                  <c:pt idx="182">
                    <c:v>79.452382880616554</c:v>
                  </c:pt>
                  <c:pt idx="183">
                    <c:v>24.221095463849551</c:v>
                  </c:pt>
                  <c:pt idx="184">
                    <c:v>25.839017143125226</c:v>
                  </c:pt>
                  <c:pt idx="185">
                    <c:v>125.0057075994219</c:v>
                  </c:pt>
                  <c:pt idx="186">
                    <c:v>0.49146187503023747</c:v>
                  </c:pt>
                  <c:pt idx="187">
                    <c:v>3.7832532977240541</c:v>
                  </c:pt>
                  <c:pt idx="188">
                    <c:v>2.3455229718351061</c:v>
                  </c:pt>
                  <c:pt idx="189">
                    <c:v>26.60856019002404</c:v>
                  </c:pt>
                  <c:pt idx="190">
                    <c:v>0.37786852064239407</c:v>
                  </c:pt>
                  <c:pt idx="191">
                    <c:v>0.42695457093318245</c:v>
                  </c:pt>
                  <c:pt idx="192">
                    <c:v>1.8352879274503346</c:v>
                  </c:pt>
                  <c:pt idx="193">
                    <c:v>2.0378681654668459E-4</c:v>
                  </c:pt>
                  <c:pt idx="194">
                    <c:v>15.633646778966092</c:v>
                  </c:pt>
                  <c:pt idx="195">
                    <c:v>0.63498688544467385</c:v>
                  </c:pt>
                  <c:pt idx="196">
                    <c:v>0.46634035696881293</c:v>
                  </c:pt>
                  <c:pt idx="197">
                    <c:v>49.02828077600067</c:v>
                  </c:pt>
                  <c:pt idx="198">
                    <c:v>3.0904248652742994</c:v>
                  </c:pt>
                  <c:pt idx="199">
                    <c:v>18.923902201571817</c:v>
                  </c:pt>
                  <c:pt idx="200">
                    <c:v>3.7680374934471677</c:v>
                  </c:pt>
                  <c:pt idx="201">
                    <c:v>3.8619070646401883</c:v>
                  </c:pt>
                  <c:pt idx="202">
                    <c:v>8.5568176557971647</c:v>
                  </c:pt>
                  <c:pt idx="203">
                    <c:v>25.699742206387061</c:v>
                  </c:pt>
                </c:numCache>
              </c:numRef>
            </c:minus>
            <c:spPr>
              <a:ln>
                <a:noFill/>
              </a:ln>
            </c:spPr>
          </c:errBars>
          <c:errBars>
            <c:errDir val="x"/>
            <c:errBarType val="both"/>
            <c:errValType val="fixedVal"/>
            <c:noEndCap val="0"/>
            <c:val val="1"/>
            <c:spPr>
              <a:ln>
                <a:noFill/>
              </a:ln>
            </c:spPr>
          </c:errBars>
          <c:xVal>
            <c:numRef>
              <c:f>([1]Summary!$O$4:$O$170,[1]Summary!$O$171:$O$207)</c:f>
              <c:numCache>
                <c:formatCode>General</c:formatCode>
                <c:ptCount val="204"/>
                <c:pt idx="0">
                  <c:v>0.2</c:v>
                </c:pt>
                <c:pt idx="4">
                  <c:v>0</c:v>
                </c:pt>
                <c:pt idx="5">
                  <c:v>0</c:v>
                </c:pt>
                <c:pt idx="6">
                  <c:v>0</c:v>
                </c:pt>
                <c:pt idx="7">
                  <c:v>0</c:v>
                </c:pt>
                <c:pt idx="8">
                  <c:v>12</c:v>
                </c:pt>
                <c:pt idx="9">
                  <c:v>7.8</c:v>
                </c:pt>
                <c:pt idx="10">
                  <c:v>16</c:v>
                </c:pt>
                <c:pt idx="11">
                  <c:v>20.2</c:v>
                </c:pt>
                <c:pt idx="12">
                  <c:v>19.8</c:v>
                </c:pt>
                <c:pt idx="13">
                  <c:v>16.600000000000001</c:v>
                </c:pt>
                <c:pt idx="14">
                  <c:v>1</c:v>
                </c:pt>
                <c:pt idx="15">
                  <c:v>9.4</c:v>
                </c:pt>
                <c:pt idx="16">
                  <c:v>12.2</c:v>
                </c:pt>
                <c:pt idx="18">
                  <c:v>1.4</c:v>
                </c:pt>
                <c:pt idx="19">
                  <c:v>7.8</c:v>
                </c:pt>
                <c:pt idx="20">
                  <c:v>13.4</c:v>
                </c:pt>
                <c:pt idx="21">
                  <c:v>13.8</c:v>
                </c:pt>
                <c:pt idx="22">
                  <c:v>12.2</c:v>
                </c:pt>
                <c:pt idx="24">
                  <c:v>0.2</c:v>
                </c:pt>
                <c:pt idx="25">
                  <c:v>0.4</c:v>
                </c:pt>
                <c:pt idx="26">
                  <c:v>3.6</c:v>
                </c:pt>
                <c:pt idx="27">
                  <c:v>0</c:v>
                </c:pt>
                <c:pt idx="29">
                  <c:v>2.8</c:v>
                </c:pt>
                <c:pt idx="30">
                  <c:v>5.4</c:v>
                </c:pt>
                <c:pt idx="31">
                  <c:v>7.6</c:v>
                </c:pt>
                <c:pt idx="32">
                  <c:v>0.6</c:v>
                </c:pt>
                <c:pt idx="33">
                  <c:v>7.6</c:v>
                </c:pt>
                <c:pt idx="34">
                  <c:v>9.8000000000000007</c:v>
                </c:pt>
                <c:pt idx="35">
                  <c:v>0.8</c:v>
                </c:pt>
                <c:pt idx="36">
                  <c:v>0.4</c:v>
                </c:pt>
                <c:pt idx="37">
                  <c:v>8</c:v>
                </c:pt>
                <c:pt idx="38">
                  <c:v>1</c:v>
                </c:pt>
                <c:pt idx="40">
                  <c:v>0.4</c:v>
                </c:pt>
                <c:pt idx="41">
                  <c:v>3.4</c:v>
                </c:pt>
                <c:pt idx="42">
                  <c:v>1.5</c:v>
                </c:pt>
                <c:pt idx="44">
                  <c:v>18.2</c:v>
                </c:pt>
                <c:pt idx="45">
                  <c:v>9.4</c:v>
                </c:pt>
                <c:pt idx="46">
                  <c:v>0.8</c:v>
                </c:pt>
                <c:pt idx="47">
                  <c:v>1.6</c:v>
                </c:pt>
                <c:pt idx="48">
                  <c:v>3</c:v>
                </c:pt>
                <c:pt idx="49">
                  <c:v>3</c:v>
                </c:pt>
                <c:pt idx="52">
                  <c:v>14.6</c:v>
                </c:pt>
                <c:pt idx="53">
                  <c:v>0</c:v>
                </c:pt>
                <c:pt idx="54">
                  <c:v>0</c:v>
                </c:pt>
                <c:pt idx="55">
                  <c:v>14.8</c:v>
                </c:pt>
                <c:pt idx="56">
                  <c:v>12.4</c:v>
                </c:pt>
                <c:pt idx="57">
                  <c:v>0</c:v>
                </c:pt>
                <c:pt idx="58">
                  <c:v>2.2000000000000002</c:v>
                </c:pt>
                <c:pt idx="60">
                  <c:v>4</c:v>
                </c:pt>
                <c:pt idx="61">
                  <c:v>4.4000000000000004</c:v>
                </c:pt>
                <c:pt idx="63">
                  <c:v>2</c:v>
                </c:pt>
                <c:pt idx="65">
                  <c:v>15.2</c:v>
                </c:pt>
                <c:pt idx="66">
                  <c:v>14.8</c:v>
                </c:pt>
                <c:pt idx="67">
                  <c:v>0.2</c:v>
                </c:pt>
                <c:pt idx="68">
                  <c:v>0.2</c:v>
                </c:pt>
                <c:pt idx="69">
                  <c:v>14.2</c:v>
                </c:pt>
                <c:pt idx="70">
                  <c:v>0.2</c:v>
                </c:pt>
                <c:pt idx="71">
                  <c:v>0.2</c:v>
                </c:pt>
                <c:pt idx="72">
                  <c:v>2.6</c:v>
                </c:pt>
                <c:pt idx="73">
                  <c:v>0.2</c:v>
                </c:pt>
                <c:pt idx="74">
                  <c:v>0</c:v>
                </c:pt>
                <c:pt idx="75">
                  <c:v>0</c:v>
                </c:pt>
                <c:pt idx="76">
                  <c:v>0.4</c:v>
                </c:pt>
                <c:pt idx="77">
                  <c:v>0.2</c:v>
                </c:pt>
                <c:pt idx="78">
                  <c:v>2.6</c:v>
                </c:pt>
                <c:pt idx="79">
                  <c:v>0</c:v>
                </c:pt>
                <c:pt idx="80">
                  <c:v>1.6</c:v>
                </c:pt>
                <c:pt idx="81">
                  <c:v>12.6</c:v>
                </c:pt>
                <c:pt idx="82">
                  <c:v>14</c:v>
                </c:pt>
                <c:pt idx="83">
                  <c:v>13.4</c:v>
                </c:pt>
                <c:pt idx="84">
                  <c:v>12.6</c:v>
                </c:pt>
                <c:pt idx="85">
                  <c:v>4</c:v>
                </c:pt>
                <c:pt idx="86">
                  <c:v>9.1999999999999993</c:v>
                </c:pt>
                <c:pt idx="87">
                  <c:v>1.6</c:v>
                </c:pt>
                <c:pt idx="88">
                  <c:v>6.4</c:v>
                </c:pt>
                <c:pt idx="89">
                  <c:v>12.2</c:v>
                </c:pt>
                <c:pt idx="90">
                  <c:v>3.8</c:v>
                </c:pt>
                <c:pt idx="91">
                  <c:v>0.6</c:v>
                </c:pt>
                <c:pt idx="99">
                  <c:v>3</c:v>
                </c:pt>
                <c:pt idx="102">
                  <c:v>0</c:v>
                </c:pt>
                <c:pt idx="103">
                  <c:v>0.2</c:v>
                </c:pt>
                <c:pt idx="104">
                  <c:v>2.4</c:v>
                </c:pt>
                <c:pt idx="105">
                  <c:v>0</c:v>
                </c:pt>
                <c:pt idx="106">
                  <c:v>0</c:v>
                </c:pt>
                <c:pt idx="122">
                  <c:v>0.2</c:v>
                </c:pt>
                <c:pt idx="124">
                  <c:v>0.4</c:v>
                </c:pt>
                <c:pt idx="125">
                  <c:v>1.4</c:v>
                </c:pt>
                <c:pt idx="126">
                  <c:v>3.2</c:v>
                </c:pt>
                <c:pt idx="128">
                  <c:v>5.8</c:v>
                </c:pt>
                <c:pt idx="129">
                  <c:v>7.2</c:v>
                </c:pt>
                <c:pt idx="130">
                  <c:v>13.2</c:v>
                </c:pt>
                <c:pt idx="131">
                  <c:v>9.1999999999999993</c:v>
                </c:pt>
                <c:pt idx="132">
                  <c:v>16.2</c:v>
                </c:pt>
                <c:pt idx="133">
                  <c:v>13</c:v>
                </c:pt>
                <c:pt idx="137">
                  <c:v>6.8</c:v>
                </c:pt>
                <c:pt idx="139">
                  <c:v>11.4</c:v>
                </c:pt>
                <c:pt idx="140">
                  <c:v>10.6</c:v>
                </c:pt>
                <c:pt idx="141">
                  <c:v>10.6</c:v>
                </c:pt>
                <c:pt idx="142">
                  <c:v>10.6</c:v>
                </c:pt>
                <c:pt idx="143">
                  <c:v>3.6</c:v>
                </c:pt>
                <c:pt idx="144">
                  <c:v>7.6</c:v>
                </c:pt>
                <c:pt idx="146">
                  <c:v>9</c:v>
                </c:pt>
                <c:pt idx="147">
                  <c:v>10.65</c:v>
                </c:pt>
                <c:pt idx="148">
                  <c:v>10.65</c:v>
                </c:pt>
                <c:pt idx="150">
                  <c:v>13</c:v>
                </c:pt>
                <c:pt idx="152">
                  <c:v>0.2</c:v>
                </c:pt>
                <c:pt idx="153">
                  <c:v>0.4</c:v>
                </c:pt>
                <c:pt idx="155">
                  <c:v>4.4000000000000004</c:v>
                </c:pt>
                <c:pt idx="157">
                  <c:v>9</c:v>
                </c:pt>
                <c:pt idx="158">
                  <c:v>3</c:v>
                </c:pt>
                <c:pt idx="159">
                  <c:v>15</c:v>
                </c:pt>
                <c:pt idx="160">
                  <c:v>11.2</c:v>
                </c:pt>
                <c:pt idx="169">
                  <c:v>0</c:v>
                </c:pt>
                <c:pt idx="170">
                  <c:v>2</c:v>
                </c:pt>
                <c:pt idx="171">
                  <c:v>1.2</c:v>
                </c:pt>
                <c:pt idx="172">
                  <c:v>5.8</c:v>
                </c:pt>
                <c:pt idx="173">
                  <c:v>13.6</c:v>
                </c:pt>
                <c:pt idx="174">
                  <c:v>0</c:v>
                </c:pt>
                <c:pt idx="181">
                  <c:v>19.8</c:v>
                </c:pt>
                <c:pt idx="182">
                  <c:v>19.8</c:v>
                </c:pt>
                <c:pt idx="183">
                  <c:v>3.6</c:v>
                </c:pt>
                <c:pt idx="184">
                  <c:v>7.6</c:v>
                </c:pt>
                <c:pt idx="185">
                  <c:v>9.8000000000000007</c:v>
                </c:pt>
                <c:pt idx="186">
                  <c:v>0.4</c:v>
                </c:pt>
                <c:pt idx="187">
                  <c:v>1.6</c:v>
                </c:pt>
                <c:pt idx="188">
                  <c:v>3</c:v>
                </c:pt>
                <c:pt idx="190">
                  <c:v>0</c:v>
                </c:pt>
                <c:pt idx="191">
                  <c:v>0</c:v>
                </c:pt>
                <c:pt idx="192">
                  <c:v>0</c:v>
                </c:pt>
                <c:pt idx="193">
                  <c:v>14.2</c:v>
                </c:pt>
                <c:pt idx="194">
                  <c:v>7.8</c:v>
                </c:pt>
                <c:pt idx="196">
                  <c:v>0.2</c:v>
                </c:pt>
                <c:pt idx="197">
                  <c:v>12.6</c:v>
                </c:pt>
                <c:pt idx="199">
                  <c:v>10.6</c:v>
                </c:pt>
                <c:pt idx="200">
                  <c:v>2.9</c:v>
                </c:pt>
                <c:pt idx="201">
                  <c:v>2.2999999999999998</c:v>
                </c:pt>
                <c:pt idx="202">
                  <c:v>7.5</c:v>
                </c:pt>
                <c:pt idx="203">
                  <c:v>9.1</c:v>
                </c:pt>
              </c:numCache>
            </c:numRef>
          </c:xVal>
          <c:yVal>
            <c:numRef>
              <c:f>[1]Summary!$D$4:$D$207</c:f>
              <c:numCache>
                <c:formatCode>General</c:formatCode>
                <c:ptCount val="204"/>
                <c:pt idx="0">
                  <c:v>5.5103191108453426</c:v>
                </c:pt>
                <c:pt idx="1">
                  <c:v>464.14872371567697</c:v>
                </c:pt>
                <c:pt idx="2">
                  <c:v>5.5092647131085428</c:v>
                </c:pt>
                <c:pt idx="3">
                  <c:v>51.604292165813</c:v>
                </c:pt>
                <c:pt idx="8">
                  <c:v>872.47342942224077</c:v>
                </c:pt>
                <c:pt idx="9">
                  <c:v>166.76271599918121</c:v>
                </c:pt>
                <c:pt idx="10">
                  <c:v>1404.385166008266</c:v>
                </c:pt>
                <c:pt idx="11">
                  <c:v>2605.5379194668012</c:v>
                </c:pt>
                <c:pt idx="12">
                  <c:v>891.17638870146152</c:v>
                </c:pt>
                <c:pt idx="13">
                  <c:v>327.99363988323955</c:v>
                </c:pt>
                <c:pt idx="14">
                  <c:v>0.5515119430515194</c:v>
                </c:pt>
                <c:pt idx="15">
                  <c:v>105.73966182229874</c:v>
                </c:pt>
                <c:pt idx="16">
                  <c:v>512.03196554385056</c:v>
                </c:pt>
                <c:pt idx="17">
                  <c:v>676.79619994131383</c:v>
                </c:pt>
                <c:pt idx="18">
                  <c:v>41.923562644768033</c:v>
                </c:pt>
                <c:pt idx="19">
                  <c:v>77.331602699834249</c:v>
                </c:pt>
                <c:pt idx="20">
                  <c:v>833.01246558418836</c:v>
                </c:pt>
                <c:pt idx="21">
                  <c:v>663.37300022460556</c:v>
                </c:pt>
                <c:pt idx="22">
                  <c:v>520.43701212944995</c:v>
                </c:pt>
                <c:pt idx="23">
                  <c:v>71.31430207830094</c:v>
                </c:pt>
                <c:pt idx="24">
                  <c:v>0.91957508896610418</c:v>
                </c:pt>
                <c:pt idx="25">
                  <c:v>0.93407427863411863</c:v>
                </c:pt>
                <c:pt idx="26">
                  <c:v>75.86205554635427</c:v>
                </c:pt>
                <c:pt idx="27">
                  <c:v>2.534703879948188</c:v>
                </c:pt>
                <c:pt idx="28">
                  <c:v>3.0232106273873689</c:v>
                </c:pt>
                <c:pt idx="29">
                  <c:v>6.0994330922852509</c:v>
                </c:pt>
                <c:pt idx="30">
                  <c:v>44.050119177031235</c:v>
                </c:pt>
                <c:pt idx="31">
                  <c:v>32.642977829775774</c:v>
                </c:pt>
                <c:pt idx="33">
                  <c:v>114.79867080231411</c:v>
                </c:pt>
                <c:pt idx="34">
                  <c:v>301.06604412783656</c:v>
                </c:pt>
                <c:pt idx="35">
                  <c:v>3.9884213182412385</c:v>
                </c:pt>
                <c:pt idx="36">
                  <c:v>2.0696072219576562</c:v>
                </c:pt>
                <c:pt idx="37">
                  <c:v>31.432458164331379</c:v>
                </c:pt>
                <c:pt idx="38">
                  <c:v>2.152148950667121</c:v>
                </c:pt>
                <c:pt idx="40">
                  <c:v>2.7623377463006182</c:v>
                </c:pt>
                <c:pt idx="41">
                  <c:v>39.574549538954656</c:v>
                </c:pt>
                <c:pt idx="42">
                  <c:v>0.52521448490596179</c:v>
                </c:pt>
                <c:pt idx="43">
                  <c:v>0.4586468213749994</c:v>
                </c:pt>
                <c:pt idx="44">
                  <c:v>11407.06750356362</c:v>
                </c:pt>
                <c:pt idx="46">
                  <c:v>0.30606789407244378</c:v>
                </c:pt>
                <c:pt idx="47">
                  <c:v>0.68975060119787623</c:v>
                </c:pt>
                <c:pt idx="48">
                  <c:v>1.147823975306443</c:v>
                </c:pt>
                <c:pt idx="49">
                  <c:v>0.23412277933997983</c:v>
                </c:pt>
                <c:pt idx="50">
                  <c:v>97.399496891807786</c:v>
                </c:pt>
                <c:pt idx="51">
                  <c:v>136.36542684038253</c:v>
                </c:pt>
                <c:pt idx="52">
                  <c:v>478.12147283048853</c:v>
                </c:pt>
                <c:pt idx="53">
                  <c:v>3.6779404849958408</c:v>
                </c:pt>
                <c:pt idx="54">
                  <c:v>13.974821271664098</c:v>
                </c:pt>
                <c:pt idx="55">
                  <c:v>348.01336580572973</c:v>
                </c:pt>
                <c:pt idx="56">
                  <c:v>1747.4364175596947</c:v>
                </c:pt>
                <c:pt idx="57">
                  <c:v>0.91802237445065848</c:v>
                </c:pt>
                <c:pt idx="58">
                  <c:v>245.63287531402653</c:v>
                </c:pt>
                <c:pt idx="59">
                  <c:v>297.23665280348888</c:v>
                </c:pt>
                <c:pt idx="61">
                  <c:v>22.345827311721639</c:v>
                </c:pt>
                <c:pt idx="62">
                  <c:v>579.63114485045185</c:v>
                </c:pt>
                <c:pt idx="63">
                  <c:v>44.69804052298516</c:v>
                </c:pt>
                <c:pt idx="64">
                  <c:v>208.43707553946766</c:v>
                </c:pt>
                <c:pt idx="65">
                  <c:v>671.60424062828201</c:v>
                </c:pt>
                <c:pt idx="66">
                  <c:v>443.47948363145343</c:v>
                </c:pt>
                <c:pt idx="67">
                  <c:v>0.30832421970413576</c:v>
                </c:pt>
                <c:pt idx="68">
                  <c:v>2.8678899554932302</c:v>
                </c:pt>
                <c:pt idx="69">
                  <c:v>0.4592080527109571</c:v>
                </c:pt>
                <c:pt idx="71">
                  <c:v>0.91802585636093093</c:v>
                </c:pt>
                <c:pt idx="72">
                  <c:v>0.92058165020539073</c:v>
                </c:pt>
                <c:pt idx="73">
                  <c:v>7.355880535530388</c:v>
                </c:pt>
                <c:pt idx="79">
                  <c:v>7.1093761439173759</c:v>
                </c:pt>
                <c:pt idx="80">
                  <c:v>8.5679419506809946</c:v>
                </c:pt>
                <c:pt idx="81">
                  <c:v>50.588102476665355</c:v>
                </c:pt>
                <c:pt idx="82">
                  <c:v>288.263126537505</c:v>
                </c:pt>
                <c:pt idx="83">
                  <c:v>2620.8177343211928</c:v>
                </c:pt>
                <c:pt idx="84">
                  <c:v>2083.1112753393236</c:v>
                </c:pt>
                <c:pt idx="85">
                  <c:v>47.747871594245296</c:v>
                </c:pt>
                <c:pt idx="86">
                  <c:v>844.46423264334123</c:v>
                </c:pt>
                <c:pt idx="88">
                  <c:v>24.804641217531451</c:v>
                </c:pt>
                <c:pt idx="89">
                  <c:v>596.50340228902019</c:v>
                </c:pt>
                <c:pt idx="90">
                  <c:v>29.080276393782849</c:v>
                </c:pt>
                <c:pt idx="91">
                  <c:v>20.901076234313333</c:v>
                </c:pt>
                <c:pt idx="92">
                  <c:v>0.91866206291579855</c:v>
                </c:pt>
                <c:pt idx="93">
                  <c:v>2.2115465253705375</c:v>
                </c:pt>
                <c:pt idx="94">
                  <c:v>0.46248627020303329</c:v>
                </c:pt>
                <c:pt idx="95">
                  <c:v>3.2183584188218823</c:v>
                </c:pt>
                <c:pt idx="96">
                  <c:v>109.02477268362342</c:v>
                </c:pt>
                <c:pt idx="97">
                  <c:v>0.73501547215621188</c:v>
                </c:pt>
                <c:pt idx="98">
                  <c:v>20.829635252047623</c:v>
                </c:pt>
                <c:pt idx="99">
                  <c:v>39.094940753309871</c:v>
                </c:pt>
                <c:pt idx="102">
                  <c:v>0.65981577020633797</c:v>
                </c:pt>
                <c:pt idx="103">
                  <c:v>3.2906338607966332</c:v>
                </c:pt>
                <c:pt idx="104">
                  <c:v>9.3188931247798781</c:v>
                </c:pt>
                <c:pt idx="108">
                  <c:v>0.11572270970651087</c:v>
                </c:pt>
                <c:pt idx="110">
                  <c:v>0.61418240028718507</c:v>
                </c:pt>
                <c:pt idx="111">
                  <c:v>1.1490434881193687</c:v>
                </c:pt>
                <c:pt idx="112">
                  <c:v>6.2468423045710253</c:v>
                </c:pt>
                <c:pt idx="113">
                  <c:v>0.30668971787669075</c:v>
                </c:pt>
                <c:pt idx="114">
                  <c:v>3.6862115690281745</c:v>
                </c:pt>
                <c:pt idx="116">
                  <c:v>16.647546444169677</c:v>
                </c:pt>
                <c:pt idx="117">
                  <c:v>1.1521802329023454</c:v>
                </c:pt>
                <c:pt idx="118">
                  <c:v>2.4602042484465696</c:v>
                </c:pt>
                <c:pt idx="119">
                  <c:v>1.2258696103075057</c:v>
                </c:pt>
                <c:pt idx="120">
                  <c:v>293.53586253516329</c:v>
                </c:pt>
                <c:pt idx="122">
                  <c:v>0.33611244892061115</c:v>
                </c:pt>
                <c:pt idx="125">
                  <c:v>3.3322075481671933</c:v>
                </c:pt>
                <c:pt idx="127">
                  <c:v>3.83693935187739</c:v>
                </c:pt>
                <c:pt idx="128">
                  <c:v>3.3766182540455438</c:v>
                </c:pt>
                <c:pt idx="129">
                  <c:v>4.2068746545826965</c:v>
                </c:pt>
                <c:pt idx="130">
                  <c:v>6.217956778527217</c:v>
                </c:pt>
                <c:pt idx="131">
                  <c:v>25.10128669447008</c:v>
                </c:pt>
                <c:pt idx="132">
                  <c:v>121.3952011884784</c:v>
                </c:pt>
                <c:pt idx="133">
                  <c:v>327.52664156244856</c:v>
                </c:pt>
                <c:pt idx="138">
                  <c:v>6.4464415278853702</c:v>
                </c:pt>
                <c:pt idx="141">
                  <c:v>97.499873199646927</c:v>
                </c:pt>
                <c:pt idx="142">
                  <c:v>39.264051697825415</c:v>
                </c:pt>
                <c:pt idx="147">
                  <c:v>553.4835961363558</c:v>
                </c:pt>
                <c:pt idx="148">
                  <c:v>554.29490675970703</c:v>
                </c:pt>
                <c:pt idx="149">
                  <c:v>464.84788269462803</c:v>
                </c:pt>
                <c:pt idx="151">
                  <c:v>218.84245889049083</c:v>
                </c:pt>
                <c:pt idx="157">
                  <c:v>333.09235492919834</c:v>
                </c:pt>
                <c:pt idx="162">
                  <c:v>350.28222704602382</c:v>
                </c:pt>
                <c:pt idx="163">
                  <c:v>6656.4770695173493</c:v>
                </c:pt>
                <c:pt idx="164">
                  <c:v>43.68641729390351</c:v>
                </c:pt>
                <c:pt idx="165">
                  <c:v>169.03023139661934</c:v>
                </c:pt>
                <c:pt idx="166">
                  <c:v>243.47008332772185</c:v>
                </c:pt>
                <c:pt idx="167">
                  <c:v>1790.7408447924231</c:v>
                </c:pt>
                <c:pt idx="169">
                  <c:v>0.46271733809897847</c:v>
                </c:pt>
                <c:pt idx="172">
                  <c:v>7.1614335514853105</c:v>
                </c:pt>
                <c:pt idx="177">
                  <c:v>510.48895033269474</c:v>
                </c:pt>
                <c:pt idx="181">
                  <c:v>662.33022782952548</c:v>
                </c:pt>
                <c:pt idx="182">
                  <c:v>479.62002458579155</c:v>
                </c:pt>
                <c:pt idx="183">
                  <c:v>34.551693934998326</c:v>
                </c:pt>
                <c:pt idx="184">
                  <c:v>41.781762038141466</c:v>
                </c:pt>
                <c:pt idx="185">
                  <c:v>171.67731240756856</c:v>
                </c:pt>
                <c:pt idx="186">
                  <c:v>0.45972048558395928</c:v>
                </c:pt>
                <c:pt idx="187">
                  <c:v>3.6803230882826199</c:v>
                </c:pt>
                <c:pt idx="188">
                  <c:v>2.392713374304229</c:v>
                </c:pt>
                <c:pt idx="189">
                  <c:v>123.18620020064485</c:v>
                </c:pt>
                <c:pt idx="190">
                  <c:v>0.1542641775723663</c:v>
                </c:pt>
                <c:pt idx="191">
                  <c:v>0.24928773892128567</c:v>
                </c:pt>
                <c:pt idx="192">
                  <c:v>3.1027032928790379</c:v>
                </c:pt>
                <c:pt idx="194">
                  <c:v>95.068248473663417</c:v>
                </c:pt>
                <c:pt idx="195">
                  <c:v>0.41899136395195863</c:v>
                </c:pt>
                <c:pt idx="196">
                  <c:v>0.33611244892061115</c:v>
                </c:pt>
                <c:pt idx="197">
                  <c:v>554.29490675970703</c:v>
                </c:pt>
                <c:pt idx="198">
                  <c:v>6.4464415278853702</c:v>
                </c:pt>
                <c:pt idx="199">
                  <c:v>39.264051697825415</c:v>
                </c:pt>
                <c:pt idx="200">
                  <c:v>3.3766182540455438</c:v>
                </c:pt>
                <c:pt idx="201">
                  <c:v>4.2068746545826965</c:v>
                </c:pt>
                <c:pt idx="202">
                  <c:v>6.217956778527217</c:v>
                </c:pt>
                <c:pt idx="203">
                  <c:v>25.10128669447008</c:v>
                </c:pt>
              </c:numCache>
            </c:numRef>
          </c:yVal>
          <c:smooth val="0"/>
        </c:ser>
        <c:dLbls>
          <c:showLegendKey val="0"/>
          <c:showVal val="0"/>
          <c:showCatName val="0"/>
          <c:showSerName val="0"/>
          <c:showPercent val="0"/>
          <c:showBubbleSize val="0"/>
        </c:dLbls>
        <c:axId val="209148160"/>
        <c:axId val="209154432"/>
      </c:scatterChart>
      <c:valAx>
        <c:axId val="209148160"/>
        <c:scaling>
          <c:orientation val="minMax"/>
        </c:scaling>
        <c:delete val="0"/>
        <c:axPos val="b"/>
        <c:title>
          <c:tx>
            <c:rich>
              <a:bodyPr/>
              <a:lstStyle/>
              <a:p>
                <a:pPr>
                  <a:defRPr/>
                </a:pPr>
                <a:r>
                  <a:rPr lang="en-GB"/>
                  <a:t>Porosity (%)</a:t>
                </a:r>
              </a:p>
            </c:rich>
          </c:tx>
          <c:layout/>
          <c:overlay val="0"/>
        </c:title>
        <c:numFmt formatCode="General" sourceLinked="1"/>
        <c:majorTickMark val="out"/>
        <c:minorTickMark val="none"/>
        <c:tickLblPos val="nextTo"/>
        <c:crossAx val="209154432"/>
        <c:crossesAt val="0.1"/>
        <c:crossBetween val="midCat"/>
      </c:valAx>
      <c:valAx>
        <c:axId val="209154432"/>
        <c:scaling>
          <c:logBase val="10"/>
          <c:orientation val="minMax"/>
          <c:min val="0.1"/>
        </c:scaling>
        <c:delete val="0"/>
        <c:axPos val="l"/>
        <c:majorGridlines/>
        <c:title>
          <c:tx>
            <c:rich>
              <a:bodyPr rot="-5400000" vert="horz"/>
              <a:lstStyle/>
              <a:p>
                <a:pPr>
                  <a:defRPr/>
                </a:pPr>
                <a:r>
                  <a:rPr lang="en-GB"/>
                  <a:t>Probe Permeability (md)</a:t>
                </a:r>
              </a:p>
            </c:rich>
          </c:tx>
          <c:layout/>
          <c:overlay val="0"/>
        </c:title>
        <c:numFmt formatCode="General" sourceLinked="1"/>
        <c:majorTickMark val="out"/>
        <c:minorTickMark val="none"/>
        <c:tickLblPos val="nextTo"/>
        <c:crossAx val="2091481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v>Probe Perm v Hasler Perm</c:v>
          </c:tx>
          <c:spPr>
            <a:ln w="28575">
              <a:noFill/>
            </a:ln>
          </c:spPr>
          <c:trendline>
            <c:trendlineType val="linear"/>
            <c:dispRSqr val="1"/>
            <c:dispEq val="1"/>
            <c:trendlineLbl>
              <c:layout>
                <c:manualLayout>
                  <c:x val="0.41550743657042871"/>
                  <c:y val="8.880139982502187E-4"/>
                </c:manualLayout>
              </c:layout>
              <c:numFmt formatCode="General" sourceLinked="0"/>
            </c:trendlineLbl>
          </c:trendline>
          <c:errBars>
            <c:errDir val="y"/>
            <c:errBarType val="both"/>
            <c:errValType val="cust"/>
            <c:noEndCap val="0"/>
            <c:plus>
              <c:numRef>
                <c:f>[1]Summary!$H$185:$H$203</c:f>
                <c:numCache>
                  <c:formatCode>General</c:formatCode>
                  <c:ptCount val="19"/>
                  <c:pt idx="0">
                    <c:v>49.43145040873457</c:v>
                  </c:pt>
                  <c:pt idx="1">
                    <c:v>39.726191440308277</c:v>
                  </c:pt>
                  <c:pt idx="2">
                    <c:v>12.110547731924775</c:v>
                  </c:pt>
                  <c:pt idx="3">
                    <c:v>12.919508571562613</c:v>
                  </c:pt>
                  <c:pt idx="4">
                    <c:v>62.502853799710948</c:v>
                  </c:pt>
                  <c:pt idx="5">
                    <c:v>0.24573093751511874</c:v>
                  </c:pt>
                  <c:pt idx="6">
                    <c:v>1.891626648862027</c:v>
                  </c:pt>
                  <c:pt idx="7">
                    <c:v>1.172761485917553</c:v>
                  </c:pt>
                  <c:pt idx="8">
                    <c:v>13.30428009501202</c:v>
                  </c:pt>
                  <c:pt idx="9">
                    <c:v>0.18893426032119703</c:v>
                  </c:pt>
                  <c:pt idx="10">
                    <c:v>0.21347728546659123</c:v>
                  </c:pt>
                  <c:pt idx="11">
                    <c:v>0.91764396372516732</c:v>
                  </c:pt>
                  <c:pt idx="12">
                    <c:v>1.0189340827334229E-4</c:v>
                  </c:pt>
                  <c:pt idx="13">
                    <c:v>7.8168233894830461</c:v>
                  </c:pt>
                  <c:pt idx="14">
                    <c:v>0.31749344272233693</c:v>
                  </c:pt>
                  <c:pt idx="15">
                    <c:v>0.23317017848440647</c:v>
                  </c:pt>
                  <c:pt idx="16">
                    <c:v>24.514140388000335</c:v>
                  </c:pt>
                  <c:pt idx="17">
                    <c:v>1.5452124326371497</c:v>
                  </c:pt>
                  <c:pt idx="18">
                    <c:v>9.4619511007859085</c:v>
                  </c:pt>
                </c:numCache>
              </c:numRef>
            </c:plus>
            <c:minus>
              <c:numRef>
                <c:f>[1]Summary!$H$185:$H$203</c:f>
                <c:numCache>
                  <c:formatCode>General</c:formatCode>
                  <c:ptCount val="19"/>
                  <c:pt idx="0">
                    <c:v>49.43145040873457</c:v>
                  </c:pt>
                  <c:pt idx="1">
                    <c:v>39.726191440308277</c:v>
                  </c:pt>
                  <c:pt idx="2">
                    <c:v>12.110547731924775</c:v>
                  </c:pt>
                  <c:pt idx="3">
                    <c:v>12.919508571562613</c:v>
                  </c:pt>
                  <c:pt idx="4">
                    <c:v>62.502853799710948</c:v>
                  </c:pt>
                  <c:pt idx="5">
                    <c:v>0.24573093751511874</c:v>
                  </c:pt>
                  <c:pt idx="6">
                    <c:v>1.891626648862027</c:v>
                  </c:pt>
                  <c:pt idx="7">
                    <c:v>1.172761485917553</c:v>
                  </c:pt>
                  <c:pt idx="8">
                    <c:v>13.30428009501202</c:v>
                  </c:pt>
                  <c:pt idx="9">
                    <c:v>0.18893426032119703</c:v>
                  </c:pt>
                  <c:pt idx="10">
                    <c:v>0.21347728546659123</c:v>
                  </c:pt>
                  <c:pt idx="11">
                    <c:v>0.91764396372516732</c:v>
                  </c:pt>
                  <c:pt idx="12">
                    <c:v>1.0189340827334229E-4</c:v>
                  </c:pt>
                  <c:pt idx="13">
                    <c:v>7.8168233894830461</c:v>
                  </c:pt>
                  <c:pt idx="14">
                    <c:v>0.31749344272233693</c:v>
                  </c:pt>
                  <c:pt idx="15">
                    <c:v>0.23317017848440647</c:v>
                  </c:pt>
                  <c:pt idx="16">
                    <c:v>24.514140388000335</c:v>
                  </c:pt>
                  <c:pt idx="17">
                    <c:v>1.5452124326371497</c:v>
                  </c:pt>
                  <c:pt idx="18">
                    <c:v>9.4619511007859085</c:v>
                  </c:pt>
                </c:numCache>
              </c:numRef>
            </c:minus>
          </c:errBars>
          <c:errBars>
            <c:errDir val="x"/>
            <c:errBarType val="both"/>
            <c:errValType val="fixedVal"/>
            <c:noEndCap val="0"/>
            <c:val val="1"/>
          </c:errBars>
          <c:xVal>
            <c:numRef>
              <c:f>[1]Summary!$G$185:$G$207</c:f>
              <c:numCache>
                <c:formatCode>General</c:formatCode>
                <c:ptCount val="23"/>
                <c:pt idx="0">
                  <c:v>604.32000000000005</c:v>
                </c:pt>
                <c:pt idx="1">
                  <c:v>673.39</c:v>
                </c:pt>
                <c:pt idx="2">
                  <c:v>47.406999999999996</c:v>
                </c:pt>
                <c:pt idx="3">
                  <c:v>13.84</c:v>
                </c:pt>
                <c:pt idx="4">
                  <c:v>160.71</c:v>
                </c:pt>
                <c:pt idx="5">
                  <c:v>0.2467</c:v>
                </c:pt>
                <c:pt idx="6">
                  <c:v>8.0199999999999994E-2</c:v>
                </c:pt>
                <c:pt idx="7">
                  <c:v>8.9099999999999999E-2</c:v>
                </c:pt>
                <c:pt idx="8">
                  <c:v>65.355000000000004</c:v>
                </c:pt>
                <c:pt idx="9">
                  <c:v>-7.4999999999999997E-3</c:v>
                </c:pt>
                <c:pt idx="10">
                  <c:v>0.36009999999999998</c:v>
                </c:pt>
                <c:pt idx="11">
                  <c:v>0.2611</c:v>
                </c:pt>
                <c:pt idx="12">
                  <c:v>6.2600000000000003E-2</c:v>
                </c:pt>
                <c:pt idx="13">
                  <c:v>72.668999999999997</c:v>
                </c:pt>
                <c:pt idx="14">
                  <c:v>6.7799999999999999E-2</c:v>
                </c:pt>
                <c:pt idx="15">
                  <c:v>2.5100000000000001E-2</c:v>
                </c:pt>
                <c:pt idx="16">
                  <c:v>372.15</c:v>
                </c:pt>
                <c:pt idx="17">
                  <c:v>1.1951000000000001</c:v>
                </c:pt>
                <c:pt idx="18">
                  <c:v>17.234999999999999</c:v>
                </c:pt>
                <c:pt idx="19">
                  <c:v>0.2394</c:v>
                </c:pt>
                <c:pt idx="20">
                  <c:v>0.1837</c:v>
                </c:pt>
                <c:pt idx="21">
                  <c:v>2.2017000000000002</c:v>
                </c:pt>
                <c:pt idx="22">
                  <c:v>0.60360000000000003</c:v>
                </c:pt>
              </c:numCache>
            </c:numRef>
          </c:xVal>
          <c:yVal>
            <c:numRef>
              <c:f>[1]Summary!$D$185:$D$207</c:f>
              <c:numCache>
                <c:formatCode>General</c:formatCode>
                <c:ptCount val="23"/>
                <c:pt idx="0">
                  <c:v>662.33022782952548</c:v>
                </c:pt>
                <c:pt idx="1">
                  <c:v>479.62002458579155</c:v>
                </c:pt>
                <c:pt idx="2">
                  <c:v>34.551693934998326</c:v>
                </c:pt>
                <c:pt idx="3">
                  <c:v>41.781762038141466</c:v>
                </c:pt>
                <c:pt idx="4">
                  <c:v>171.67731240756856</c:v>
                </c:pt>
                <c:pt idx="5">
                  <c:v>0.45972048558395928</c:v>
                </c:pt>
                <c:pt idx="6">
                  <c:v>3.6803230882826199</c:v>
                </c:pt>
                <c:pt idx="7">
                  <c:v>2.392713374304229</c:v>
                </c:pt>
                <c:pt idx="8">
                  <c:v>123.18620020064485</c:v>
                </c:pt>
                <c:pt idx="9">
                  <c:v>0.1542641775723663</c:v>
                </c:pt>
                <c:pt idx="10">
                  <c:v>0.24928773892128567</c:v>
                </c:pt>
                <c:pt idx="11">
                  <c:v>3.1027032928790379</c:v>
                </c:pt>
                <c:pt idx="13">
                  <c:v>95.068248473663417</c:v>
                </c:pt>
                <c:pt idx="14">
                  <c:v>0.41899136395195863</c:v>
                </c:pt>
                <c:pt idx="15">
                  <c:v>0.33611244892061115</c:v>
                </c:pt>
                <c:pt idx="16">
                  <c:v>554.29490675970703</c:v>
                </c:pt>
                <c:pt idx="17">
                  <c:v>6.4464415278853702</c:v>
                </c:pt>
                <c:pt idx="18">
                  <c:v>39.264051697825415</c:v>
                </c:pt>
                <c:pt idx="19">
                  <c:v>3.3766182540455438</c:v>
                </c:pt>
                <c:pt idx="20">
                  <c:v>4.2068746545826965</c:v>
                </c:pt>
                <c:pt idx="21">
                  <c:v>6.217956778527217</c:v>
                </c:pt>
                <c:pt idx="22">
                  <c:v>25.10128669447008</c:v>
                </c:pt>
              </c:numCache>
            </c:numRef>
          </c:yVal>
          <c:smooth val="0"/>
        </c:ser>
        <c:dLbls>
          <c:showLegendKey val="0"/>
          <c:showVal val="0"/>
          <c:showCatName val="0"/>
          <c:showSerName val="0"/>
          <c:showPercent val="0"/>
          <c:showBubbleSize val="0"/>
        </c:dLbls>
        <c:axId val="208518528"/>
        <c:axId val="208524416"/>
      </c:scatterChart>
      <c:valAx>
        <c:axId val="208518528"/>
        <c:scaling>
          <c:orientation val="minMax"/>
        </c:scaling>
        <c:delete val="0"/>
        <c:axPos val="b"/>
        <c:numFmt formatCode="General" sourceLinked="1"/>
        <c:majorTickMark val="out"/>
        <c:minorTickMark val="none"/>
        <c:tickLblPos val="nextTo"/>
        <c:crossAx val="208524416"/>
        <c:crosses val="autoZero"/>
        <c:crossBetween val="midCat"/>
      </c:valAx>
      <c:valAx>
        <c:axId val="208524416"/>
        <c:scaling>
          <c:orientation val="minMax"/>
        </c:scaling>
        <c:delete val="0"/>
        <c:axPos val="l"/>
        <c:majorGridlines/>
        <c:numFmt formatCode="General" sourceLinked="1"/>
        <c:majorTickMark val="out"/>
        <c:minorTickMark val="none"/>
        <c:tickLblPos val="nextTo"/>
        <c:crossAx val="20851852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Hasler Perm v jPOR porosity</c:v>
          </c:tx>
          <c:spPr>
            <a:ln w="28575">
              <a:noFill/>
            </a:ln>
          </c:spPr>
          <c:trendline>
            <c:trendlineType val="log"/>
            <c:dispRSqr val="0"/>
            <c:dispEq val="0"/>
          </c:trendline>
          <c:xVal>
            <c:numRef>
              <c:f>[1]Summary!$M$185:$M$207</c:f>
              <c:numCache>
                <c:formatCode>General</c:formatCode>
                <c:ptCount val="23"/>
                <c:pt idx="0">
                  <c:v>18.667000000000002</c:v>
                </c:pt>
                <c:pt idx="1">
                  <c:v>18.667000000000002</c:v>
                </c:pt>
                <c:pt idx="6">
                  <c:v>1.6</c:v>
                </c:pt>
                <c:pt idx="7">
                  <c:v>1.29</c:v>
                </c:pt>
                <c:pt idx="9">
                  <c:v>0</c:v>
                </c:pt>
                <c:pt idx="10">
                  <c:v>0.66500000000000004</c:v>
                </c:pt>
                <c:pt idx="11">
                  <c:v>0.66500000000000004</c:v>
                </c:pt>
                <c:pt idx="13">
                  <c:v>9.2070000000000007</c:v>
                </c:pt>
                <c:pt idx="15">
                  <c:v>0.105</c:v>
                </c:pt>
                <c:pt idx="19">
                  <c:v>1.421</c:v>
                </c:pt>
                <c:pt idx="20">
                  <c:v>1.8620000000000001</c:v>
                </c:pt>
                <c:pt idx="21">
                  <c:v>6.6130000000000004</c:v>
                </c:pt>
                <c:pt idx="22">
                  <c:v>8.0120000000000005</c:v>
                </c:pt>
              </c:numCache>
            </c:numRef>
          </c:xVal>
          <c:yVal>
            <c:numRef>
              <c:f>[1]Summary!$G$185:$G$207</c:f>
              <c:numCache>
                <c:formatCode>General</c:formatCode>
                <c:ptCount val="23"/>
                <c:pt idx="0">
                  <c:v>604.32000000000005</c:v>
                </c:pt>
                <c:pt idx="1">
                  <c:v>673.39</c:v>
                </c:pt>
                <c:pt idx="2">
                  <c:v>47.406999999999996</c:v>
                </c:pt>
                <c:pt idx="3">
                  <c:v>13.84</c:v>
                </c:pt>
                <c:pt idx="4">
                  <c:v>160.71</c:v>
                </c:pt>
                <c:pt idx="5">
                  <c:v>0.2467</c:v>
                </c:pt>
                <c:pt idx="6">
                  <c:v>8.0199999999999994E-2</c:v>
                </c:pt>
                <c:pt idx="7">
                  <c:v>8.9099999999999999E-2</c:v>
                </c:pt>
                <c:pt idx="8">
                  <c:v>65.355000000000004</c:v>
                </c:pt>
                <c:pt idx="9">
                  <c:v>-7.4999999999999997E-3</c:v>
                </c:pt>
                <c:pt idx="10">
                  <c:v>0.36009999999999998</c:v>
                </c:pt>
                <c:pt idx="11">
                  <c:v>0.2611</c:v>
                </c:pt>
                <c:pt idx="12">
                  <c:v>6.2600000000000003E-2</c:v>
                </c:pt>
                <c:pt idx="13">
                  <c:v>72.668999999999997</c:v>
                </c:pt>
                <c:pt idx="14">
                  <c:v>6.7799999999999999E-2</c:v>
                </c:pt>
                <c:pt idx="15">
                  <c:v>2.5100000000000001E-2</c:v>
                </c:pt>
                <c:pt idx="16">
                  <c:v>372.15</c:v>
                </c:pt>
                <c:pt idx="17">
                  <c:v>1.1951000000000001</c:v>
                </c:pt>
                <c:pt idx="18">
                  <c:v>17.234999999999999</c:v>
                </c:pt>
                <c:pt idx="19">
                  <c:v>0.2394</c:v>
                </c:pt>
                <c:pt idx="20">
                  <c:v>0.1837</c:v>
                </c:pt>
                <c:pt idx="21">
                  <c:v>2.2017000000000002</c:v>
                </c:pt>
                <c:pt idx="22">
                  <c:v>0.60360000000000003</c:v>
                </c:pt>
              </c:numCache>
            </c:numRef>
          </c:yVal>
          <c:smooth val="0"/>
        </c:ser>
        <c:ser>
          <c:idx val="1"/>
          <c:order val="1"/>
          <c:tx>
            <c:v>Hasler Perm vs. TOP</c:v>
          </c:tx>
          <c:spPr>
            <a:ln w="28575">
              <a:noFill/>
            </a:ln>
          </c:spPr>
          <c:trendline>
            <c:spPr>
              <a:ln w="19050">
                <a:solidFill>
                  <a:schemeClr val="accent2"/>
                </a:solidFill>
              </a:ln>
            </c:spPr>
            <c:trendlineType val="exp"/>
            <c:dispRSqr val="1"/>
            <c:dispEq val="1"/>
            <c:trendlineLbl>
              <c:layout>
                <c:manualLayout>
                  <c:x val="0.24792894174741881"/>
                  <c:y val="-1.8633698089171518E-2"/>
                </c:manualLayout>
              </c:layout>
              <c:numFmt formatCode="General" sourceLinked="0"/>
            </c:trendlineLbl>
          </c:trendline>
          <c:xVal>
            <c:numRef>
              <c:f>[1]Summary!$O$185:$O$216</c:f>
              <c:numCache>
                <c:formatCode>General</c:formatCode>
                <c:ptCount val="32"/>
                <c:pt idx="0">
                  <c:v>19.8</c:v>
                </c:pt>
                <c:pt idx="1">
                  <c:v>19.8</c:v>
                </c:pt>
                <c:pt idx="2">
                  <c:v>3.6</c:v>
                </c:pt>
                <c:pt idx="3">
                  <c:v>7.6</c:v>
                </c:pt>
                <c:pt idx="4">
                  <c:v>9.8000000000000007</c:v>
                </c:pt>
                <c:pt idx="5">
                  <c:v>0.4</c:v>
                </c:pt>
                <c:pt idx="6">
                  <c:v>1.6</c:v>
                </c:pt>
                <c:pt idx="7">
                  <c:v>3</c:v>
                </c:pt>
                <c:pt idx="9">
                  <c:v>0</c:v>
                </c:pt>
                <c:pt idx="10">
                  <c:v>0</c:v>
                </c:pt>
                <c:pt idx="11">
                  <c:v>0</c:v>
                </c:pt>
                <c:pt idx="12">
                  <c:v>14.2</c:v>
                </c:pt>
                <c:pt idx="13">
                  <c:v>7.8</c:v>
                </c:pt>
                <c:pt idx="15">
                  <c:v>0.2</c:v>
                </c:pt>
                <c:pt idx="16">
                  <c:v>12.6</c:v>
                </c:pt>
                <c:pt idx="18">
                  <c:v>10.6</c:v>
                </c:pt>
                <c:pt idx="19">
                  <c:v>2.9</c:v>
                </c:pt>
                <c:pt idx="20">
                  <c:v>2.2999999999999998</c:v>
                </c:pt>
                <c:pt idx="21">
                  <c:v>7.5</c:v>
                </c:pt>
                <c:pt idx="22">
                  <c:v>9.1</c:v>
                </c:pt>
                <c:pt idx="23">
                  <c:v>11.4</c:v>
                </c:pt>
                <c:pt idx="24">
                  <c:v>10.6</c:v>
                </c:pt>
                <c:pt idx="25">
                  <c:v>3.6</c:v>
                </c:pt>
                <c:pt idx="26">
                  <c:v>6.8</c:v>
                </c:pt>
                <c:pt idx="27">
                  <c:v>0.2</c:v>
                </c:pt>
                <c:pt idx="28">
                  <c:v>9</c:v>
                </c:pt>
                <c:pt idx="30">
                  <c:v>15</c:v>
                </c:pt>
                <c:pt idx="31">
                  <c:v>13</c:v>
                </c:pt>
              </c:numCache>
            </c:numRef>
          </c:xVal>
          <c:yVal>
            <c:numRef>
              <c:f>([1]Summary!$D$185:$D$207,[1]Summary!$K$208:$K$216)</c:f>
              <c:numCache>
                <c:formatCode>General</c:formatCode>
                <c:ptCount val="32"/>
                <c:pt idx="0">
                  <c:v>662.33022782952548</c:v>
                </c:pt>
                <c:pt idx="1">
                  <c:v>479.62002458579155</c:v>
                </c:pt>
                <c:pt idx="2">
                  <c:v>34.551693934998326</c:v>
                </c:pt>
                <c:pt idx="3">
                  <c:v>41.781762038141466</c:v>
                </c:pt>
                <c:pt idx="4">
                  <c:v>171.67731240756856</c:v>
                </c:pt>
                <c:pt idx="5">
                  <c:v>0.45972048558395928</c:v>
                </c:pt>
                <c:pt idx="6">
                  <c:v>3.6803230882826199</c:v>
                </c:pt>
                <c:pt idx="7">
                  <c:v>2.392713374304229</c:v>
                </c:pt>
                <c:pt idx="8">
                  <c:v>123.18620020064485</c:v>
                </c:pt>
                <c:pt idx="9">
                  <c:v>0.1542641775723663</c:v>
                </c:pt>
                <c:pt idx="10">
                  <c:v>0.24928773892128567</c:v>
                </c:pt>
                <c:pt idx="11">
                  <c:v>3.1027032928790379</c:v>
                </c:pt>
                <c:pt idx="13">
                  <c:v>95.068248473663417</c:v>
                </c:pt>
                <c:pt idx="14">
                  <c:v>0.41899136395195863</c:v>
                </c:pt>
                <c:pt idx="15">
                  <c:v>0.33611244892061115</c:v>
                </c:pt>
                <c:pt idx="16">
                  <c:v>554.29490675970703</c:v>
                </c:pt>
                <c:pt idx="17">
                  <c:v>6.4464415278853702</c:v>
                </c:pt>
                <c:pt idx="18">
                  <c:v>39.264051697825415</c:v>
                </c:pt>
                <c:pt idx="19">
                  <c:v>3.3766182540455438</c:v>
                </c:pt>
                <c:pt idx="20">
                  <c:v>4.2068746545826965</c:v>
                </c:pt>
                <c:pt idx="21">
                  <c:v>6.217956778527217</c:v>
                </c:pt>
                <c:pt idx="22">
                  <c:v>25.10128669447008</c:v>
                </c:pt>
                <c:pt idx="23">
                  <c:v>9.1317000000000004</c:v>
                </c:pt>
                <c:pt idx="24" formatCode="0.00">
                  <c:v>4.9688999999999997</c:v>
                </c:pt>
                <c:pt idx="25">
                  <c:v>8.5728000000000009</c:v>
                </c:pt>
                <c:pt idx="26">
                  <c:v>4.19E-2</c:v>
                </c:pt>
                <c:pt idx="27">
                  <c:v>0.72170000000000001</c:v>
                </c:pt>
                <c:pt idx="28">
                  <c:v>112.625</c:v>
                </c:pt>
                <c:pt idx="29">
                  <c:v>3.9805999999999999</c:v>
                </c:pt>
                <c:pt idx="30">
                  <c:v>33.043999999999997</c:v>
                </c:pt>
                <c:pt idx="31">
                  <c:v>433.5</c:v>
                </c:pt>
              </c:numCache>
            </c:numRef>
          </c:yVal>
          <c:smooth val="0"/>
        </c:ser>
        <c:dLbls>
          <c:showLegendKey val="0"/>
          <c:showVal val="0"/>
          <c:showCatName val="0"/>
          <c:showSerName val="0"/>
          <c:showPercent val="0"/>
          <c:showBubbleSize val="0"/>
        </c:dLbls>
        <c:axId val="209616896"/>
        <c:axId val="209618432"/>
      </c:scatterChart>
      <c:valAx>
        <c:axId val="209616896"/>
        <c:scaling>
          <c:orientation val="minMax"/>
        </c:scaling>
        <c:delete val="0"/>
        <c:axPos val="b"/>
        <c:numFmt formatCode="General" sourceLinked="1"/>
        <c:majorTickMark val="out"/>
        <c:minorTickMark val="none"/>
        <c:tickLblPos val="nextTo"/>
        <c:crossAx val="209618432"/>
        <c:crossesAt val="1.0000000000000002E-2"/>
        <c:crossBetween val="midCat"/>
      </c:valAx>
      <c:valAx>
        <c:axId val="209618432"/>
        <c:scaling>
          <c:logBase val="10"/>
          <c:orientation val="minMax"/>
        </c:scaling>
        <c:delete val="0"/>
        <c:axPos val="l"/>
        <c:majorGridlines/>
        <c:numFmt formatCode="General" sourceLinked="1"/>
        <c:majorTickMark val="out"/>
        <c:minorTickMark val="none"/>
        <c:tickLblPos val="nextTo"/>
        <c:crossAx val="2096168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jPOR against Point Count</a:t>
            </a:r>
          </a:p>
        </c:rich>
      </c:tx>
      <c:overlay val="0"/>
    </c:title>
    <c:autoTitleDeleted val="0"/>
    <c:plotArea>
      <c:layout/>
      <c:scatterChart>
        <c:scatterStyle val="lineMarker"/>
        <c:varyColors val="0"/>
        <c:ser>
          <c:idx val="0"/>
          <c:order val="0"/>
          <c:tx>
            <c:v>jPOR vs. Point Count</c:v>
          </c:tx>
          <c:spPr>
            <a:ln w="28575">
              <a:noFill/>
            </a:ln>
          </c:spPr>
          <c:marker>
            <c:symbol val="diamond"/>
            <c:size val="3"/>
          </c:marker>
          <c:trendline>
            <c:spPr>
              <a:ln w="19050">
                <a:solidFill>
                  <a:schemeClr val="accent1"/>
                </a:solidFill>
              </a:ln>
            </c:spPr>
            <c:trendlineType val="linear"/>
            <c:dispRSqr val="1"/>
            <c:dispEq val="1"/>
            <c:trendlineLbl>
              <c:layout>
                <c:manualLayout>
                  <c:x val="0.18302187226596675"/>
                  <c:y val="0.24326407115777193"/>
                </c:manualLayout>
              </c:layout>
              <c:numFmt formatCode="General" sourceLinked="0"/>
            </c:trendlineLbl>
          </c:trendline>
          <c:xVal>
            <c:numRef>
              <c:f>[1]Summary!$O$4:$O$254</c:f>
              <c:numCache>
                <c:formatCode>General</c:formatCode>
                <c:ptCount val="251"/>
                <c:pt idx="0">
                  <c:v>0.2</c:v>
                </c:pt>
                <c:pt idx="4">
                  <c:v>0</c:v>
                </c:pt>
                <c:pt idx="5">
                  <c:v>0</c:v>
                </c:pt>
                <c:pt idx="6">
                  <c:v>0</c:v>
                </c:pt>
                <c:pt idx="7">
                  <c:v>0</c:v>
                </c:pt>
                <c:pt idx="8">
                  <c:v>12</c:v>
                </c:pt>
                <c:pt idx="9">
                  <c:v>7.8</c:v>
                </c:pt>
                <c:pt idx="10">
                  <c:v>16</c:v>
                </c:pt>
                <c:pt idx="11">
                  <c:v>20.2</c:v>
                </c:pt>
                <c:pt idx="12">
                  <c:v>19.8</c:v>
                </c:pt>
                <c:pt idx="13">
                  <c:v>16.600000000000001</c:v>
                </c:pt>
                <c:pt idx="14">
                  <c:v>1</c:v>
                </c:pt>
                <c:pt idx="15">
                  <c:v>9.4</c:v>
                </c:pt>
                <c:pt idx="16">
                  <c:v>12.2</c:v>
                </c:pt>
                <c:pt idx="18">
                  <c:v>1.4</c:v>
                </c:pt>
                <c:pt idx="19">
                  <c:v>7.8</c:v>
                </c:pt>
                <c:pt idx="20">
                  <c:v>13.4</c:v>
                </c:pt>
                <c:pt idx="21">
                  <c:v>13.8</c:v>
                </c:pt>
                <c:pt idx="22">
                  <c:v>12.2</c:v>
                </c:pt>
                <c:pt idx="24">
                  <c:v>0.2</c:v>
                </c:pt>
                <c:pt idx="25">
                  <c:v>0.4</c:v>
                </c:pt>
                <c:pt idx="26">
                  <c:v>3.6</c:v>
                </c:pt>
                <c:pt idx="27">
                  <c:v>0</c:v>
                </c:pt>
                <c:pt idx="29">
                  <c:v>2.8</c:v>
                </c:pt>
                <c:pt idx="30">
                  <c:v>5.4</c:v>
                </c:pt>
                <c:pt idx="31">
                  <c:v>7.6</c:v>
                </c:pt>
                <c:pt idx="32">
                  <c:v>0.6</c:v>
                </c:pt>
                <c:pt idx="33">
                  <c:v>7.6</c:v>
                </c:pt>
                <c:pt idx="34">
                  <c:v>9.8000000000000007</c:v>
                </c:pt>
                <c:pt idx="35">
                  <c:v>0.8</c:v>
                </c:pt>
                <c:pt idx="36">
                  <c:v>0.4</c:v>
                </c:pt>
                <c:pt idx="37">
                  <c:v>8</c:v>
                </c:pt>
                <c:pt idx="38">
                  <c:v>1</c:v>
                </c:pt>
                <c:pt idx="40">
                  <c:v>0.4</c:v>
                </c:pt>
                <c:pt idx="41">
                  <c:v>3.4</c:v>
                </c:pt>
                <c:pt idx="42">
                  <c:v>1.5</c:v>
                </c:pt>
                <c:pt idx="44">
                  <c:v>18.2</c:v>
                </c:pt>
                <c:pt idx="45">
                  <c:v>9.4</c:v>
                </c:pt>
                <c:pt idx="46">
                  <c:v>0.8</c:v>
                </c:pt>
                <c:pt idx="47">
                  <c:v>1.6</c:v>
                </c:pt>
                <c:pt idx="48">
                  <c:v>3</c:v>
                </c:pt>
                <c:pt idx="49">
                  <c:v>3</c:v>
                </c:pt>
                <c:pt idx="52">
                  <c:v>14.6</c:v>
                </c:pt>
                <c:pt idx="53">
                  <c:v>0</c:v>
                </c:pt>
                <c:pt idx="54">
                  <c:v>0</c:v>
                </c:pt>
                <c:pt idx="55">
                  <c:v>14.8</c:v>
                </c:pt>
                <c:pt idx="56">
                  <c:v>12.4</c:v>
                </c:pt>
                <c:pt idx="57">
                  <c:v>0</c:v>
                </c:pt>
                <c:pt idx="58">
                  <c:v>2.2000000000000002</c:v>
                </c:pt>
                <c:pt idx="60">
                  <c:v>4</c:v>
                </c:pt>
                <c:pt idx="61">
                  <c:v>4.4000000000000004</c:v>
                </c:pt>
                <c:pt idx="63">
                  <c:v>2</c:v>
                </c:pt>
                <c:pt idx="65">
                  <c:v>15.2</c:v>
                </c:pt>
                <c:pt idx="66">
                  <c:v>14.8</c:v>
                </c:pt>
                <c:pt idx="67">
                  <c:v>0.2</c:v>
                </c:pt>
                <c:pt idx="68">
                  <c:v>0.2</c:v>
                </c:pt>
                <c:pt idx="69">
                  <c:v>14.2</c:v>
                </c:pt>
                <c:pt idx="70">
                  <c:v>0.2</c:v>
                </c:pt>
                <c:pt idx="71">
                  <c:v>0.2</c:v>
                </c:pt>
                <c:pt idx="72">
                  <c:v>2.6</c:v>
                </c:pt>
                <c:pt idx="73">
                  <c:v>0.2</c:v>
                </c:pt>
                <c:pt idx="74">
                  <c:v>0</c:v>
                </c:pt>
                <c:pt idx="75">
                  <c:v>0</c:v>
                </c:pt>
                <c:pt idx="76">
                  <c:v>0.4</c:v>
                </c:pt>
                <c:pt idx="77">
                  <c:v>0.2</c:v>
                </c:pt>
                <c:pt idx="78">
                  <c:v>2.6</c:v>
                </c:pt>
                <c:pt idx="79">
                  <c:v>0</c:v>
                </c:pt>
                <c:pt idx="80">
                  <c:v>1.6</c:v>
                </c:pt>
                <c:pt idx="81">
                  <c:v>12.6</c:v>
                </c:pt>
                <c:pt idx="82">
                  <c:v>14</c:v>
                </c:pt>
                <c:pt idx="83">
                  <c:v>13.4</c:v>
                </c:pt>
                <c:pt idx="84">
                  <c:v>12.6</c:v>
                </c:pt>
                <c:pt idx="85">
                  <c:v>4</c:v>
                </c:pt>
                <c:pt idx="86">
                  <c:v>9.1999999999999993</c:v>
                </c:pt>
                <c:pt idx="87">
                  <c:v>1.6</c:v>
                </c:pt>
                <c:pt idx="88">
                  <c:v>6.4</c:v>
                </c:pt>
                <c:pt idx="89">
                  <c:v>12.2</c:v>
                </c:pt>
                <c:pt idx="90">
                  <c:v>3.8</c:v>
                </c:pt>
                <c:pt idx="91">
                  <c:v>0.6</c:v>
                </c:pt>
                <c:pt idx="99">
                  <c:v>3</c:v>
                </c:pt>
                <c:pt idx="102">
                  <c:v>0</c:v>
                </c:pt>
                <c:pt idx="103">
                  <c:v>0.2</c:v>
                </c:pt>
                <c:pt idx="104">
                  <c:v>2.4</c:v>
                </c:pt>
                <c:pt idx="105">
                  <c:v>0</c:v>
                </c:pt>
                <c:pt idx="106">
                  <c:v>0</c:v>
                </c:pt>
                <c:pt idx="122">
                  <c:v>0.2</c:v>
                </c:pt>
                <c:pt idx="124">
                  <c:v>0.4</c:v>
                </c:pt>
                <c:pt idx="125">
                  <c:v>1.4</c:v>
                </c:pt>
                <c:pt idx="126">
                  <c:v>3.2</c:v>
                </c:pt>
                <c:pt idx="128">
                  <c:v>5.8</c:v>
                </c:pt>
                <c:pt idx="129">
                  <c:v>7.2</c:v>
                </c:pt>
                <c:pt idx="130">
                  <c:v>13.2</c:v>
                </c:pt>
                <c:pt idx="131">
                  <c:v>9.1999999999999993</c:v>
                </c:pt>
                <c:pt idx="132">
                  <c:v>16.2</c:v>
                </c:pt>
                <c:pt idx="133">
                  <c:v>13</c:v>
                </c:pt>
                <c:pt idx="137">
                  <c:v>6.8</c:v>
                </c:pt>
                <c:pt idx="139">
                  <c:v>11.4</c:v>
                </c:pt>
                <c:pt idx="140">
                  <c:v>10.6</c:v>
                </c:pt>
                <c:pt idx="141">
                  <c:v>10.6</c:v>
                </c:pt>
                <c:pt idx="142">
                  <c:v>10.6</c:v>
                </c:pt>
                <c:pt idx="143">
                  <c:v>3.6</c:v>
                </c:pt>
                <c:pt idx="144">
                  <c:v>7.6</c:v>
                </c:pt>
                <c:pt idx="146">
                  <c:v>9</c:v>
                </c:pt>
                <c:pt idx="147">
                  <c:v>10.65</c:v>
                </c:pt>
                <c:pt idx="148">
                  <c:v>10.65</c:v>
                </c:pt>
                <c:pt idx="150">
                  <c:v>13</c:v>
                </c:pt>
                <c:pt idx="152">
                  <c:v>0.2</c:v>
                </c:pt>
                <c:pt idx="153">
                  <c:v>0.4</c:v>
                </c:pt>
                <c:pt idx="155">
                  <c:v>4.4000000000000004</c:v>
                </c:pt>
                <c:pt idx="157">
                  <c:v>9</c:v>
                </c:pt>
                <c:pt idx="158">
                  <c:v>3</c:v>
                </c:pt>
                <c:pt idx="159">
                  <c:v>15</c:v>
                </c:pt>
                <c:pt idx="160">
                  <c:v>11.2</c:v>
                </c:pt>
                <c:pt idx="169">
                  <c:v>0</c:v>
                </c:pt>
                <c:pt idx="170">
                  <c:v>2</c:v>
                </c:pt>
                <c:pt idx="171">
                  <c:v>1.2</c:v>
                </c:pt>
                <c:pt idx="172">
                  <c:v>5.8</c:v>
                </c:pt>
                <c:pt idx="173">
                  <c:v>13.6</c:v>
                </c:pt>
                <c:pt idx="174">
                  <c:v>0</c:v>
                </c:pt>
                <c:pt idx="181">
                  <c:v>19.8</c:v>
                </c:pt>
                <c:pt idx="182">
                  <c:v>19.8</c:v>
                </c:pt>
                <c:pt idx="183">
                  <c:v>3.6</c:v>
                </c:pt>
                <c:pt idx="184">
                  <c:v>7.6</c:v>
                </c:pt>
                <c:pt idx="185">
                  <c:v>9.8000000000000007</c:v>
                </c:pt>
                <c:pt idx="186">
                  <c:v>0.4</c:v>
                </c:pt>
                <c:pt idx="187">
                  <c:v>1.6</c:v>
                </c:pt>
                <c:pt idx="188">
                  <c:v>3</c:v>
                </c:pt>
                <c:pt idx="190">
                  <c:v>0</c:v>
                </c:pt>
                <c:pt idx="191">
                  <c:v>0</c:v>
                </c:pt>
                <c:pt idx="192">
                  <c:v>0</c:v>
                </c:pt>
                <c:pt idx="193">
                  <c:v>14.2</c:v>
                </c:pt>
                <c:pt idx="194">
                  <c:v>7.8</c:v>
                </c:pt>
                <c:pt idx="196">
                  <c:v>0.2</c:v>
                </c:pt>
                <c:pt idx="197">
                  <c:v>12.6</c:v>
                </c:pt>
                <c:pt idx="199">
                  <c:v>10.6</c:v>
                </c:pt>
                <c:pt idx="200">
                  <c:v>2.9</c:v>
                </c:pt>
                <c:pt idx="201">
                  <c:v>2.2999999999999998</c:v>
                </c:pt>
                <c:pt idx="202">
                  <c:v>7.5</c:v>
                </c:pt>
                <c:pt idx="203">
                  <c:v>9.1</c:v>
                </c:pt>
                <c:pt idx="204">
                  <c:v>11.4</c:v>
                </c:pt>
                <c:pt idx="205">
                  <c:v>10.6</c:v>
                </c:pt>
                <c:pt idx="206">
                  <c:v>3.6</c:v>
                </c:pt>
                <c:pt idx="207">
                  <c:v>6.8</c:v>
                </c:pt>
                <c:pt idx="208">
                  <c:v>0.2</c:v>
                </c:pt>
                <c:pt idx="209">
                  <c:v>9</c:v>
                </c:pt>
                <c:pt idx="211">
                  <c:v>15</c:v>
                </c:pt>
                <c:pt idx="212">
                  <c:v>13</c:v>
                </c:pt>
                <c:pt idx="225">
                  <c:v>8</c:v>
                </c:pt>
                <c:pt idx="232">
                  <c:v>4.5999999999999996</c:v>
                </c:pt>
                <c:pt idx="234">
                  <c:v>12.2</c:v>
                </c:pt>
                <c:pt idx="244">
                  <c:v>0</c:v>
                </c:pt>
                <c:pt idx="245">
                  <c:v>0</c:v>
                </c:pt>
                <c:pt idx="246">
                  <c:v>0</c:v>
                </c:pt>
                <c:pt idx="247">
                  <c:v>1.4</c:v>
                </c:pt>
                <c:pt idx="248">
                  <c:v>10.199999999999999</c:v>
                </c:pt>
                <c:pt idx="250">
                  <c:v>0</c:v>
                </c:pt>
              </c:numCache>
            </c:numRef>
          </c:xVal>
          <c:yVal>
            <c:numRef>
              <c:f>[1]Summary!$M$4:$M$254</c:f>
              <c:numCache>
                <c:formatCode>General</c:formatCode>
                <c:ptCount val="251"/>
                <c:pt idx="4">
                  <c:v>0.66500000000000004</c:v>
                </c:pt>
                <c:pt idx="5">
                  <c:v>0.66500000000000004</c:v>
                </c:pt>
                <c:pt idx="6">
                  <c:v>2.78</c:v>
                </c:pt>
                <c:pt idx="7">
                  <c:v>0.66500000000000004</c:v>
                </c:pt>
                <c:pt idx="8">
                  <c:v>0.95599999999999996</c:v>
                </c:pt>
                <c:pt idx="9">
                  <c:v>9.2070000000000007</c:v>
                </c:pt>
                <c:pt idx="10">
                  <c:v>7.0990000000000002</c:v>
                </c:pt>
                <c:pt idx="11">
                  <c:v>15.144</c:v>
                </c:pt>
                <c:pt idx="12">
                  <c:v>18.677</c:v>
                </c:pt>
                <c:pt idx="13">
                  <c:v>13.507</c:v>
                </c:pt>
                <c:pt idx="14">
                  <c:v>5.8999999999999997E-2</c:v>
                </c:pt>
                <c:pt idx="15">
                  <c:v>15.382999999999999</c:v>
                </c:pt>
                <c:pt idx="16">
                  <c:v>11.901</c:v>
                </c:pt>
                <c:pt idx="18">
                  <c:v>0.121</c:v>
                </c:pt>
                <c:pt idx="19">
                  <c:v>7.5259999999999998</c:v>
                </c:pt>
                <c:pt idx="20">
                  <c:v>14.529</c:v>
                </c:pt>
                <c:pt idx="21">
                  <c:v>22.515999999999998</c:v>
                </c:pt>
                <c:pt idx="22">
                  <c:v>0.38400000000000001</c:v>
                </c:pt>
                <c:pt idx="24">
                  <c:v>4.1000000000000002E-2</c:v>
                </c:pt>
                <c:pt idx="25">
                  <c:v>5.0999999999999997E-2</c:v>
                </c:pt>
                <c:pt idx="26">
                  <c:v>0.87</c:v>
                </c:pt>
                <c:pt idx="27">
                  <c:v>0</c:v>
                </c:pt>
                <c:pt idx="29">
                  <c:v>1.256</c:v>
                </c:pt>
                <c:pt idx="30">
                  <c:v>2.1640000000000001</c:v>
                </c:pt>
                <c:pt idx="31">
                  <c:v>4.7380000000000004</c:v>
                </c:pt>
                <c:pt idx="32">
                  <c:v>0.16300000000000001</c:v>
                </c:pt>
                <c:pt idx="33">
                  <c:v>2.5630000000000002</c:v>
                </c:pt>
                <c:pt idx="34">
                  <c:v>3.4940000000000002</c:v>
                </c:pt>
                <c:pt idx="35">
                  <c:v>0.97799999999999998</c:v>
                </c:pt>
                <c:pt idx="36">
                  <c:v>3.3220000000000001</c:v>
                </c:pt>
                <c:pt idx="37">
                  <c:v>2.7959999999999998</c:v>
                </c:pt>
                <c:pt idx="38">
                  <c:v>1.498</c:v>
                </c:pt>
                <c:pt idx="40">
                  <c:v>9.1419999999999995</c:v>
                </c:pt>
                <c:pt idx="41">
                  <c:v>3.6150000000000002</c:v>
                </c:pt>
                <c:pt idx="42">
                  <c:v>0.57899999999999996</c:v>
                </c:pt>
                <c:pt idx="44">
                  <c:v>14.358000000000001</c:v>
                </c:pt>
                <c:pt idx="45">
                  <c:v>3.0630000000000002</c:v>
                </c:pt>
                <c:pt idx="46">
                  <c:v>0.42599999999999999</c:v>
                </c:pt>
                <c:pt idx="47">
                  <c:v>0.32100000000000001</c:v>
                </c:pt>
                <c:pt idx="48">
                  <c:v>1.29</c:v>
                </c:pt>
                <c:pt idx="49">
                  <c:v>1.359</c:v>
                </c:pt>
                <c:pt idx="52">
                  <c:v>9.1199999999999992</c:v>
                </c:pt>
                <c:pt idx="53">
                  <c:v>7.6999999999999999E-2</c:v>
                </c:pt>
                <c:pt idx="54">
                  <c:v>0.10299999999999999</c:v>
                </c:pt>
                <c:pt idx="55">
                  <c:v>13.503</c:v>
                </c:pt>
                <c:pt idx="56">
                  <c:v>10.49</c:v>
                </c:pt>
                <c:pt idx="57">
                  <c:v>0.443</c:v>
                </c:pt>
                <c:pt idx="58">
                  <c:v>0.34399999999999997</c:v>
                </c:pt>
                <c:pt idx="60">
                  <c:v>0.22500000000000001</c:v>
                </c:pt>
                <c:pt idx="61">
                  <c:v>0.17799999999999999</c:v>
                </c:pt>
                <c:pt idx="63">
                  <c:v>0.128</c:v>
                </c:pt>
                <c:pt idx="65">
                  <c:v>11.109</c:v>
                </c:pt>
                <c:pt idx="66">
                  <c:v>10.887</c:v>
                </c:pt>
                <c:pt idx="67">
                  <c:v>0.23100000000000001</c:v>
                </c:pt>
                <c:pt idx="68">
                  <c:v>9.1999999999999998E-2</c:v>
                </c:pt>
                <c:pt idx="69">
                  <c:v>0.18</c:v>
                </c:pt>
                <c:pt idx="70">
                  <c:v>0.41699999999999998</c:v>
                </c:pt>
                <c:pt idx="71">
                  <c:v>0.32</c:v>
                </c:pt>
                <c:pt idx="72">
                  <c:v>0.93400000000000005</c:v>
                </c:pt>
                <c:pt idx="73">
                  <c:v>0.128</c:v>
                </c:pt>
                <c:pt idx="74">
                  <c:v>0.61399999999999999</c:v>
                </c:pt>
                <c:pt idx="75">
                  <c:v>0.01</c:v>
                </c:pt>
                <c:pt idx="76">
                  <c:v>0.21099999999999999</c:v>
                </c:pt>
                <c:pt idx="77">
                  <c:v>0.98</c:v>
                </c:pt>
                <c:pt idx="78">
                  <c:v>0.76200000000000001</c:v>
                </c:pt>
                <c:pt idx="79">
                  <c:v>0.42799999999999999</c:v>
                </c:pt>
                <c:pt idx="80">
                  <c:v>0.79200000000000004</c:v>
                </c:pt>
                <c:pt idx="81">
                  <c:v>7.0049999999999999</c:v>
                </c:pt>
                <c:pt idx="82">
                  <c:v>3.125</c:v>
                </c:pt>
                <c:pt idx="83">
                  <c:v>9.0909999999999993</c:v>
                </c:pt>
                <c:pt idx="84">
                  <c:v>9.19</c:v>
                </c:pt>
                <c:pt idx="85">
                  <c:v>1.98</c:v>
                </c:pt>
                <c:pt idx="86">
                  <c:v>6.33</c:v>
                </c:pt>
                <c:pt idx="87">
                  <c:v>0.82</c:v>
                </c:pt>
                <c:pt idx="88">
                  <c:v>3.2639999999999998</c:v>
                </c:pt>
                <c:pt idx="89">
                  <c:v>5.7770000000000001</c:v>
                </c:pt>
                <c:pt idx="90">
                  <c:v>1.613</c:v>
                </c:pt>
                <c:pt idx="92">
                  <c:v>0.85</c:v>
                </c:pt>
                <c:pt idx="93">
                  <c:v>1.8220000000000001</c:v>
                </c:pt>
                <c:pt idx="95">
                  <c:v>6.1230000000000002</c:v>
                </c:pt>
                <c:pt idx="96">
                  <c:v>1.79</c:v>
                </c:pt>
                <c:pt idx="97">
                  <c:v>2.2330000000000001</c:v>
                </c:pt>
                <c:pt idx="98">
                  <c:v>4.87</c:v>
                </c:pt>
                <c:pt idx="99">
                  <c:v>2.556</c:v>
                </c:pt>
                <c:pt idx="100">
                  <c:v>6.7000000000000004E-2</c:v>
                </c:pt>
                <c:pt idx="102">
                  <c:v>6.2E-2</c:v>
                </c:pt>
                <c:pt idx="103">
                  <c:v>6.3E-2</c:v>
                </c:pt>
                <c:pt idx="104">
                  <c:v>0.252</c:v>
                </c:pt>
                <c:pt idx="105">
                  <c:v>1.6E-2</c:v>
                </c:pt>
                <c:pt idx="106">
                  <c:v>7.0000000000000001E-3</c:v>
                </c:pt>
                <c:pt idx="110">
                  <c:v>0</c:v>
                </c:pt>
                <c:pt idx="115">
                  <c:v>0.18099999999999999</c:v>
                </c:pt>
                <c:pt idx="117">
                  <c:v>3.87</c:v>
                </c:pt>
                <c:pt idx="118">
                  <c:v>1.272</c:v>
                </c:pt>
                <c:pt idx="119">
                  <c:v>0.48899999999999999</c:v>
                </c:pt>
                <c:pt idx="122">
                  <c:v>0.105</c:v>
                </c:pt>
                <c:pt idx="124">
                  <c:v>7.9000000000000001E-2</c:v>
                </c:pt>
                <c:pt idx="125">
                  <c:v>0.90100000000000002</c:v>
                </c:pt>
                <c:pt idx="126">
                  <c:v>1.67</c:v>
                </c:pt>
                <c:pt idx="128">
                  <c:v>1.421</c:v>
                </c:pt>
                <c:pt idx="129">
                  <c:v>1.8620000000000001</c:v>
                </c:pt>
                <c:pt idx="130">
                  <c:v>6.6130000000000004</c:v>
                </c:pt>
                <c:pt idx="131">
                  <c:v>8.0120000000000005</c:v>
                </c:pt>
                <c:pt idx="132">
                  <c:v>12.673999999999999</c:v>
                </c:pt>
                <c:pt idx="133">
                  <c:v>15.314</c:v>
                </c:pt>
                <c:pt idx="137">
                  <c:v>9.9220000000000006</c:v>
                </c:pt>
                <c:pt idx="139">
                  <c:v>19.707000000000001</c:v>
                </c:pt>
                <c:pt idx="140">
                  <c:v>10.003</c:v>
                </c:pt>
                <c:pt idx="141">
                  <c:v>7.5</c:v>
                </c:pt>
                <c:pt idx="142">
                  <c:v>7.5</c:v>
                </c:pt>
                <c:pt idx="143">
                  <c:v>2.8679999999999999</c:v>
                </c:pt>
                <c:pt idx="144">
                  <c:v>6.0019999999999998</c:v>
                </c:pt>
                <c:pt idx="146">
                  <c:v>16.504999999999999</c:v>
                </c:pt>
                <c:pt idx="147">
                  <c:v>0.33100000000000002</c:v>
                </c:pt>
                <c:pt idx="148">
                  <c:v>0.33100000000000002</c:v>
                </c:pt>
                <c:pt idx="150">
                  <c:v>18.196000000000002</c:v>
                </c:pt>
                <c:pt idx="152">
                  <c:v>3.855</c:v>
                </c:pt>
                <c:pt idx="153">
                  <c:v>0.55200000000000005</c:v>
                </c:pt>
                <c:pt idx="155">
                  <c:v>7.8689999999999998</c:v>
                </c:pt>
                <c:pt idx="157">
                  <c:v>9.0830000000000002</c:v>
                </c:pt>
                <c:pt idx="158">
                  <c:v>3.1459999999999999</c:v>
                </c:pt>
                <c:pt idx="159">
                  <c:v>14.496</c:v>
                </c:pt>
                <c:pt idx="160">
                  <c:v>5.9470000000000001</c:v>
                </c:pt>
                <c:pt idx="169">
                  <c:v>1.1140000000000001</c:v>
                </c:pt>
                <c:pt idx="170">
                  <c:v>1.22</c:v>
                </c:pt>
                <c:pt idx="171">
                  <c:v>2.3580000000000001</c:v>
                </c:pt>
                <c:pt idx="172">
                  <c:v>8.26</c:v>
                </c:pt>
                <c:pt idx="173">
                  <c:v>19.181999999999999</c:v>
                </c:pt>
                <c:pt idx="174">
                  <c:v>0.41799999999999998</c:v>
                </c:pt>
                <c:pt idx="176">
                  <c:v>6.1379999999999999</c:v>
                </c:pt>
                <c:pt idx="178">
                  <c:v>18.579999999999998</c:v>
                </c:pt>
                <c:pt idx="181">
                  <c:v>18.667000000000002</c:v>
                </c:pt>
                <c:pt idx="182">
                  <c:v>18.667000000000002</c:v>
                </c:pt>
                <c:pt idx="187">
                  <c:v>1.6</c:v>
                </c:pt>
                <c:pt idx="188">
                  <c:v>1.29</c:v>
                </c:pt>
                <c:pt idx="190">
                  <c:v>0</c:v>
                </c:pt>
                <c:pt idx="191">
                  <c:v>0.66500000000000004</c:v>
                </c:pt>
                <c:pt idx="192">
                  <c:v>0.66500000000000004</c:v>
                </c:pt>
                <c:pt idx="194">
                  <c:v>9.2070000000000007</c:v>
                </c:pt>
                <c:pt idx="196">
                  <c:v>0.105</c:v>
                </c:pt>
                <c:pt idx="200">
                  <c:v>1.421</c:v>
                </c:pt>
                <c:pt idx="201">
                  <c:v>1.8620000000000001</c:v>
                </c:pt>
                <c:pt idx="202">
                  <c:v>6.6130000000000004</c:v>
                </c:pt>
                <c:pt idx="203">
                  <c:v>8.0120000000000005</c:v>
                </c:pt>
              </c:numCache>
            </c:numRef>
          </c:yVal>
          <c:smooth val="0"/>
        </c:ser>
        <c:ser>
          <c:idx val="1"/>
          <c:order val="1"/>
          <c:tx>
            <c:v>jPOR v Point count outliers removed</c:v>
          </c:tx>
          <c:spPr>
            <a:ln w="28575">
              <a:noFill/>
            </a:ln>
          </c:spPr>
          <c:marker>
            <c:symbol val="square"/>
            <c:size val="4"/>
          </c:marker>
          <c:trendline>
            <c:spPr>
              <a:ln w="19050">
                <a:solidFill>
                  <a:schemeClr val="accent2"/>
                </a:solidFill>
              </a:ln>
            </c:spPr>
            <c:trendlineType val="linear"/>
            <c:dispRSqr val="1"/>
            <c:dispEq val="1"/>
            <c:trendlineLbl>
              <c:layout>
                <c:manualLayout>
                  <c:x val="-0.16397812773403325"/>
                  <c:y val="0.15581255468066491"/>
                </c:manualLayout>
              </c:layout>
              <c:numFmt formatCode="General" sourceLinked="0"/>
            </c:trendlineLbl>
          </c:trendline>
          <c:errBars>
            <c:errDir val="y"/>
            <c:errBarType val="both"/>
            <c:errValType val="cust"/>
            <c:noEndCap val="0"/>
            <c:plus>
              <c:numLit>
                <c:formatCode>General</c:formatCode>
                <c:ptCount val="1"/>
                <c:pt idx="0">
                  <c:v>1</c:v>
                </c:pt>
              </c:numLit>
            </c:plus>
            <c:minus>
              <c:numLit>
                <c:formatCode>General</c:formatCode>
                <c:ptCount val="1"/>
                <c:pt idx="0">
                  <c:v>1</c:v>
                </c:pt>
              </c:numLit>
            </c:minus>
            <c:spPr>
              <a:ln>
                <a:noFill/>
              </a:ln>
            </c:spPr>
          </c:errBars>
          <c:errBars>
            <c:errDir val="x"/>
            <c:errBarType val="both"/>
            <c:errValType val="cust"/>
            <c:noEndCap val="0"/>
            <c:plus>
              <c:numRef>
                <c:f>[1]Summary!$Q$4:$Q$254</c:f>
                <c:numCache>
                  <c:formatCode>General</c:formatCode>
                  <c:ptCount val="251"/>
                  <c:pt idx="0">
                    <c:v>0.39959979979974969</c:v>
                  </c:pt>
                  <c:pt idx="1">
                    <c:v>0</c:v>
                  </c:pt>
                  <c:pt idx="2">
                    <c:v>0</c:v>
                  </c:pt>
                  <c:pt idx="3">
                    <c:v>0</c:v>
                  </c:pt>
                  <c:pt idx="4">
                    <c:v>0</c:v>
                  </c:pt>
                  <c:pt idx="5">
                    <c:v>0</c:v>
                  </c:pt>
                  <c:pt idx="6">
                    <c:v>0</c:v>
                  </c:pt>
                  <c:pt idx="7">
                    <c:v>0</c:v>
                  </c:pt>
                  <c:pt idx="8">
                    <c:v>2.9065443399335922</c:v>
                  </c:pt>
                  <c:pt idx="9">
                    <c:v>2.3985995914282983</c:v>
                  </c:pt>
                  <c:pt idx="10">
                    <c:v>3.2790242451070717</c:v>
                  </c:pt>
                  <c:pt idx="11">
                    <c:v>3.5910555551258181</c:v>
                  </c:pt>
                  <c:pt idx="12">
                    <c:v>3.5642222152946639</c:v>
                  </c:pt>
                  <c:pt idx="13">
                    <c:v>3.3279903846014944</c:v>
                  </c:pt>
                  <c:pt idx="14">
                    <c:v>0.88994381845147963</c:v>
                  </c:pt>
                  <c:pt idx="15">
                    <c:v>2.6101953949848276</c:v>
                  </c:pt>
                  <c:pt idx="16">
                    <c:v>2.92733325742048</c:v>
                  </c:pt>
                  <c:pt idx="17">
                    <c:v>0</c:v>
                  </c:pt>
                  <c:pt idx="18">
                    <c:v>1.050866309289626</c:v>
                  </c:pt>
                  <c:pt idx="19">
                    <c:v>2.3985995914282983</c:v>
                  </c:pt>
                  <c:pt idx="20">
                    <c:v>3.0468869358740571</c:v>
                  </c:pt>
                  <c:pt idx="21">
                    <c:v>3.0848792520939941</c:v>
                  </c:pt>
                  <c:pt idx="22">
                    <c:v>2.92733325742048</c:v>
                  </c:pt>
                  <c:pt idx="23">
                    <c:v>0</c:v>
                  </c:pt>
                  <c:pt idx="24">
                    <c:v>0.39959979979974969</c:v>
                  </c:pt>
                  <c:pt idx="25">
                    <c:v>0.56455292046007521</c:v>
                  </c:pt>
                  <c:pt idx="26">
                    <c:v>1.6662292759401391</c:v>
                  </c:pt>
                  <c:pt idx="27">
                    <c:v>0</c:v>
                  </c:pt>
                  <c:pt idx="28">
                    <c:v>0</c:v>
                  </c:pt>
                  <c:pt idx="29">
                    <c:v>1.4755609102981821</c:v>
                  </c:pt>
                  <c:pt idx="30">
                    <c:v>2.0215637511589883</c:v>
                  </c:pt>
                  <c:pt idx="31">
                    <c:v>2.3702151801049625</c:v>
                  </c:pt>
                  <c:pt idx="32">
                    <c:v>0.69073873497871829</c:v>
                  </c:pt>
                  <c:pt idx="33">
                    <c:v>2.3702151801049625</c:v>
                  </c:pt>
                  <c:pt idx="34">
                    <c:v>2.6592630558107637</c:v>
                  </c:pt>
                  <c:pt idx="35">
                    <c:v>0.79679357427127895</c:v>
                  </c:pt>
                  <c:pt idx="36">
                    <c:v>0.56455292046007521</c:v>
                  </c:pt>
                  <c:pt idx="37">
                    <c:v>2.4265201420964964</c:v>
                  </c:pt>
                  <c:pt idx="38">
                    <c:v>0.88994381845147963</c:v>
                  </c:pt>
                  <c:pt idx="39">
                    <c:v>0</c:v>
                  </c:pt>
                  <c:pt idx="40">
                    <c:v>0.56455292046007521</c:v>
                  </c:pt>
                  <c:pt idx="41">
                    <c:v>1.6209626769299779</c:v>
                  </c:pt>
                  <c:pt idx="42">
                    <c:v>1.0871982339941506</c:v>
                  </c:pt>
                  <c:pt idx="43">
                    <c:v>0</c:v>
                  </c:pt>
                  <c:pt idx="44">
                    <c:v>3.4510983758797722</c:v>
                  </c:pt>
                  <c:pt idx="45">
                    <c:v>2.6101953949848276</c:v>
                  </c:pt>
                  <c:pt idx="46">
                    <c:v>0.79679357427127895</c:v>
                  </c:pt>
                  <c:pt idx="47">
                    <c:v>1.1222833866720117</c:v>
                  </c:pt>
                  <c:pt idx="48">
                    <c:v>1.525778489820852</c:v>
                  </c:pt>
                  <c:pt idx="49">
                    <c:v>1.525778489820852</c:v>
                  </c:pt>
                  <c:pt idx="50">
                    <c:v>0</c:v>
                  </c:pt>
                  <c:pt idx="51">
                    <c:v>0</c:v>
                  </c:pt>
                  <c:pt idx="52">
                    <c:v>3.1582780118285978</c:v>
                  </c:pt>
                  <c:pt idx="53">
                    <c:v>0</c:v>
                  </c:pt>
                  <c:pt idx="54">
                    <c:v>0</c:v>
                  </c:pt>
                  <c:pt idx="55">
                    <c:v>3.1761108293005145</c:v>
                  </c:pt>
                  <c:pt idx="56">
                    <c:v>2.9478670254948747</c:v>
                  </c:pt>
                  <c:pt idx="57">
                    <c:v>0</c:v>
                  </c:pt>
                  <c:pt idx="58">
                    <c:v>1.3119756095293846</c:v>
                  </c:pt>
                  <c:pt idx="59">
                    <c:v>0</c:v>
                  </c:pt>
                  <c:pt idx="60">
                    <c:v>1.7527121840165316</c:v>
                  </c:pt>
                  <c:pt idx="61">
                    <c:v>1.8344263408488224</c:v>
                  </c:pt>
                  <c:pt idx="62">
                    <c:v>0</c:v>
                  </c:pt>
                  <c:pt idx="63">
                    <c:v>1.2521980673998823</c:v>
                  </c:pt>
                  <c:pt idx="64">
                    <c:v>0</c:v>
                  </c:pt>
                  <c:pt idx="65">
                    <c:v>3.2111804683013379</c:v>
                  </c:pt>
                  <c:pt idx="66">
                    <c:v>3.1761108293005145</c:v>
                  </c:pt>
                  <c:pt idx="67">
                    <c:v>0.39959979979974969</c:v>
                  </c:pt>
                  <c:pt idx="68">
                    <c:v>0.39959979979974969</c:v>
                  </c:pt>
                  <c:pt idx="69">
                    <c:v>3.1219993593849438</c:v>
                  </c:pt>
                  <c:pt idx="70">
                    <c:v>0.39959979979974969</c:v>
                  </c:pt>
                  <c:pt idx="71">
                    <c:v>0.39959979979974969</c:v>
                  </c:pt>
                  <c:pt idx="72">
                    <c:v>1.4233481654184263</c:v>
                  </c:pt>
                  <c:pt idx="73">
                    <c:v>0.39959979979974969</c:v>
                  </c:pt>
                  <c:pt idx="74">
                    <c:v>0</c:v>
                  </c:pt>
                  <c:pt idx="75">
                    <c:v>0</c:v>
                  </c:pt>
                  <c:pt idx="76">
                    <c:v>0.56455292046007521</c:v>
                  </c:pt>
                  <c:pt idx="77">
                    <c:v>0.39959979979974969</c:v>
                  </c:pt>
                  <c:pt idx="78">
                    <c:v>1.4233481654184263</c:v>
                  </c:pt>
                  <c:pt idx="79">
                    <c:v>0</c:v>
                  </c:pt>
                  <c:pt idx="80">
                    <c:v>1.1222833866720117</c:v>
                  </c:pt>
                  <c:pt idx="81">
                    <c:v>2.968150939558162</c:v>
                  </c:pt>
                  <c:pt idx="82">
                    <c:v>3.1035463586033316</c:v>
                  </c:pt>
                  <c:pt idx="83">
                    <c:v>3.0468869358740571</c:v>
                  </c:pt>
                  <c:pt idx="84">
                    <c:v>2.968150939558162</c:v>
                  </c:pt>
                  <c:pt idx="85">
                    <c:v>1.7527121840165316</c:v>
                  </c:pt>
                  <c:pt idx="86">
                    <c:v>2.5851266893519935</c:v>
                  </c:pt>
                  <c:pt idx="87">
                    <c:v>1.1222833866720117</c:v>
                  </c:pt>
                  <c:pt idx="88">
                    <c:v>2.1891368161903451</c:v>
                  </c:pt>
                  <c:pt idx="89">
                    <c:v>2.92733325742048</c:v>
                  </c:pt>
                  <c:pt idx="90">
                    <c:v>1.7101111075014981</c:v>
                  </c:pt>
                  <c:pt idx="91">
                    <c:v>0.69073873497871829</c:v>
                  </c:pt>
                  <c:pt idx="92">
                    <c:v>0</c:v>
                  </c:pt>
                  <c:pt idx="93">
                    <c:v>0</c:v>
                  </c:pt>
                  <c:pt idx="94">
                    <c:v>0</c:v>
                  </c:pt>
                  <c:pt idx="95">
                    <c:v>0</c:v>
                  </c:pt>
                  <c:pt idx="96">
                    <c:v>0</c:v>
                  </c:pt>
                  <c:pt idx="97">
                    <c:v>0</c:v>
                  </c:pt>
                  <c:pt idx="98">
                    <c:v>0</c:v>
                  </c:pt>
                  <c:pt idx="99">
                    <c:v>1.525778489820852</c:v>
                  </c:pt>
                  <c:pt idx="100">
                    <c:v>0</c:v>
                  </c:pt>
                  <c:pt idx="101">
                    <c:v>0</c:v>
                  </c:pt>
                  <c:pt idx="102">
                    <c:v>0</c:v>
                  </c:pt>
                  <c:pt idx="103">
                    <c:v>0.39959979979974969</c:v>
                  </c:pt>
                  <c:pt idx="104">
                    <c:v>1.3689119767172759</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0.39959979979974969</c:v>
                  </c:pt>
                  <c:pt idx="123">
                    <c:v>0</c:v>
                  </c:pt>
                  <c:pt idx="124">
                    <c:v>0.56455292046007521</c:v>
                  </c:pt>
                  <c:pt idx="125">
                    <c:v>1.050866309289626</c:v>
                  </c:pt>
                  <c:pt idx="126">
                    <c:v>1.5741918561598518</c:v>
                  </c:pt>
                  <c:pt idx="127">
                    <c:v>0</c:v>
                  </c:pt>
                  <c:pt idx="128">
                    <c:v>2.0906649659857028</c:v>
                  </c:pt>
                  <c:pt idx="129">
                    <c:v>2.3119861591281206</c:v>
                  </c:pt>
                  <c:pt idx="130">
                    <c:v>3.0275534677359537</c:v>
                  </c:pt>
                  <c:pt idx="131">
                    <c:v>2.5851266893519935</c:v>
                  </c:pt>
                  <c:pt idx="132">
                    <c:v>3.2955242375075926</c:v>
                  </c:pt>
                  <c:pt idx="133">
                    <c:v>3.0079893616833155</c:v>
                  </c:pt>
                  <c:pt idx="134">
                    <c:v>0</c:v>
                  </c:pt>
                  <c:pt idx="135">
                    <c:v>0</c:v>
                  </c:pt>
                  <c:pt idx="136">
                    <c:v>0</c:v>
                  </c:pt>
                  <c:pt idx="137">
                    <c:v>2.251683814393131</c:v>
                  </c:pt>
                  <c:pt idx="138">
                    <c:v>0</c:v>
                  </c:pt>
                  <c:pt idx="139">
                    <c:v>2.8425903679566638</c:v>
                  </c:pt>
                  <c:pt idx="140">
                    <c:v>2.7533833732337385</c:v>
                  </c:pt>
                  <c:pt idx="141">
                    <c:v>2.7533833732337385</c:v>
                  </c:pt>
                  <c:pt idx="142">
                    <c:v>2.7533833732337385</c:v>
                  </c:pt>
                  <c:pt idx="143">
                    <c:v>1.6662292759401391</c:v>
                  </c:pt>
                  <c:pt idx="144">
                    <c:v>2.3702151801049625</c:v>
                  </c:pt>
                  <c:pt idx="145">
                    <c:v>0</c:v>
                  </c:pt>
                  <c:pt idx="146">
                    <c:v>2.5596874809241847</c:v>
                  </c:pt>
                  <c:pt idx="147">
                    <c:v>2.7590976785898684</c:v>
                  </c:pt>
                  <c:pt idx="148">
                    <c:v>2.7590976785898684</c:v>
                  </c:pt>
                  <c:pt idx="149">
                    <c:v>0</c:v>
                  </c:pt>
                  <c:pt idx="150">
                    <c:v>3.0079893616833155</c:v>
                  </c:pt>
                  <c:pt idx="151">
                    <c:v>0</c:v>
                  </c:pt>
                  <c:pt idx="152">
                    <c:v>0.39959979979974969</c:v>
                  </c:pt>
                  <c:pt idx="153">
                    <c:v>0.56455292046007521</c:v>
                  </c:pt>
                  <c:pt idx="154">
                    <c:v>0</c:v>
                  </c:pt>
                  <c:pt idx="155">
                    <c:v>1.8344263408488224</c:v>
                  </c:pt>
                  <c:pt idx="156">
                    <c:v>0</c:v>
                  </c:pt>
                  <c:pt idx="157">
                    <c:v>2.5596874809241847</c:v>
                  </c:pt>
                  <c:pt idx="158">
                    <c:v>1.525778489820852</c:v>
                  </c:pt>
                  <c:pt idx="159">
                    <c:v>3.1937438845342623</c:v>
                  </c:pt>
                  <c:pt idx="160">
                    <c:v>2.8207233114929937</c:v>
                  </c:pt>
                  <c:pt idx="161">
                    <c:v>0</c:v>
                  </c:pt>
                  <c:pt idx="162">
                    <c:v>0</c:v>
                  </c:pt>
                  <c:pt idx="163">
                    <c:v>0</c:v>
                  </c:pt>
                  <c:pt idx="164">
                    <c:v>0</c:v>
                  </c:pt>
                  <c:pt idx="165">
                    <c:v>0</c:v>
                  </c:pt>
                  <c:pt idx="166">
                    <c:v>0</c:v>
                  </c:pt>
                  <c:pt idx="167">
                    <c:v>0</c:v>
                  </c:pt>
                  <c:pt idx="168">
                    <c:v>0</c:v>
                  </c:pt>
                  <c:pt idx="169">
                    <c:v>0</c:v>
                  </c:pt>
                  <c:pt idx="170">
                    <c:v>1.2521980673998823</c:v>
                  </c:pt>
                  <c:pt idx="171">
                    <c:v>0.97389937878612487</c:v>
                  </c:pt>
                  <c:pt idx="172">
                    <c:v>2.0906649659857028</c:v>
                  </c:pt>
                  <c:pt idx="173">
                    <c:v>3.0659941291528918</c:v>
                  </c:pt>
                  <c:pt idx="174">
                    <c:v>0</c:v>
                  </c:pt>
                  <c:pt idx="175">
                    <c:v>0</c:v>
                  </c:pt>
                  <c:pt idx="176">
                    <c:v>0</c:v>
                  </c:pt>
                  <c:pt idx="177">
                    <c:v>0</c:v>
                  </c:pt>
                  <c:pt idx="178">
                    <c:v>0</c:v>
                  </c:pt>
                  <c:pt idx="179">
                    <c:v>0</c:v>
                  </c:pt>
                  <c:pt idx="180">
                    <c:v>0</c:v>
                  </c:pt>
                  <c:pt idx="181">
                    <c:v>3.5642222152946639</c:v>
                  </c:pt>
                  <c:pt idx="182">
                    <c:v>3.5642222152946639</c:v>
                  </c:pt>
                  <c:pt idx="183">
                    <c:v>1.6662292759401391</c:v>
                  </c:pt>
                  <c:pt idx="184">
                    <c:v>2.3702151801049625</c:v>
                  </c:pt>
                  <c:pt idx="185">
                    <c:v>2.6592630558107637</c:v>
                  </c:pt>
                  <c:pt idx="186">
                    <c:v>0.56455292046007521</c:v>
                  </c:pt>
                  <c:pt idx="187">
                    <c:v>1.1222833866720117</c:v>
                  </c:pt>
                  <c:pt idx="188">
                    <c:v>1.525778489820852</c:v>
                  </c:pt>
                  <c:pt idx="189">
                    <c:v>0</c:v>
                  </c:pt>
                  <c:pt idx="190">
                    <c:v>0</c:v>
                  </c:pt>
                  <c:pt idx="191">
                    <c:v>0</c:v>
                  </c:pt>
                  <c:pt idx="192">
                    <c:v>0</c:v>
                  </c:pt>
                  <c:pt idx="193">
                    <c:v>3.1219993593849438</c:v>
                  </c:pt>
                  <c:pt idx="194">
                    <c:v>2.3985995914282983</c:v>
                  </c:pt>
                  <c:pt idx="195">
                    <c:v>0</c:v>
                  </c:pt>
                  <c:pt idx="196">
                    <c:v>0.39959979979974969</c:v>
                  </c:pt>
                  <c:pt idx="197">
                    <c:v>2.968150939558162</c:v>
                  </c:pt>
                  <c:pt idx="198">
                    <c:v>0</c:v>
                  </c:pt>
                  <c:pt idx="199">
                    <c:v>2.7533833732337385</c:v>
                  </c:pt>
                  <c:pt idx="200">
                    <c:v>1.5009063928173534</c:v>
                  </c:pt>
                  <c:pt idx="201">
                    <c:v>1.3407758947713819</c:v>
                  </c:pt>
                  <c:pt idx="202">
                    <c:v>2.3558437978779492</c:v>
                  </c:pt>
                  <c:pt idx="203">
                    <c:v>2.5724540812228311</c:v>
                  </c:pt>
                  <c:pt idx="204">
                    <c:v>2.8425903679566638</c:v>
                  </c:pt>
                  <c:pt idx="205">
                    <c:v>2.7533833732337385</c:v>
                  </c:pt>
                  <c:pt idx="206">
                    <c:v>1.6662292759401391</c:v>
                  </c:pt>
                  <c:pt idx="207">
                    <c:v>2.251683814393131</c:v>
                  </c:pt>
                  <c:pt idx="208">
                    <c:v>0.39959979979974969</c:v>
                  </c:pt>
                  <c:pt idx="209">
                    <c:v>2.5596874809241847</c:v>
                  </c:pt>
                  <c:pt idx="210">
                    <c:v>0</c:v>
                  </c:pt>
                  <c:pt idx="211">
                    <c:v>3.1937438845342623</c:v>
                  </c:pt>
                  <c:pt idx="212">
                    <c:v>3.0079893616833155</c:v>
                  </c:pt>
                  <c:pt idx="213">
                    <c:v>0</c:v>
                  </c:pt>
                  <c:pt idx="214">
                    <c:v>0</c:v>
                  </c:pt>
                  <c:pt idx="215">
                    <c:v>0</c:v>
                  </c:pt>
                  <c:pt idx="216">
                    <c:v>0</c:v>
                  </c:pt>
                  <c:pt idx="217">
                    <c:v>0</c:v>
                  </c:pt>
                  <c:pt idx="218">
                    <c:v>0</c:v>
                  </c:pt>
                  <c:pt idx="219">
                    <c:v>0</c:v>
                  </c:pt>
                  <c:pt idx="220">
                    <c:v>0</c:v>
                  </c:pt>
                  <c:pt idx="221">
                    <c:v>0</c:v>
                  </c:pt>
                  <c:pt idx="222">
                    <c:v>0</c:v>
                  </c:pt>
                  <c:pt idx="223">
                    <c:v>0</c:v>
                  </c:pt>
                  <c:pt idx="224">
                    <c:v>0</c:v>
                  </c:pt>
                  <c:pt idx="225">
                    <c:v>2.4265201420964964</c:v>
                  </c:pt>
                  <c:pt idx="226">
                    <c:v>0</c:v>
                  </c:pt>
                  <c:pt idx="227">
                    <c:v>0</c:v>
                  </c:pt>
                  <c:pt idx="228">
                    <c:v>0</c:v>
                  </c:pt>
                  <c:pt idx="229">
                    <c:v>0</c:v>
                  </c:pt>
                  <c:pt idx="230">
                    <c:v>0</c:v>
                  </c:pt>
                  <c:pt idx="231">
                    <c:v>0</c:v>
                  </c:pt>
                  <c:pt idx="232">
                    <c:v>1.8736915434510557</c:v>
                  </c:pt>
                  <c:pt idx="233">
                    <c:v>0</c:v>
                  </c:pt>
                  <c:pt idx="234">
                    <c:v>2.92733325742048</c:v>
                  </c:pt>
                  <c:pt idx="235">
                    <c:v>0</c:v>
                  </c:pt>
                  <c:pt idx="236">
                    <c:v>0</c:v>
                  </c:pt>
                  <c:pt idx="237">
                    <c:v>0</c:v>
                  </c:pt>
                  <c:pt idx="238">
                    <c:v>0</c:v>
                  </c:pt>
                  <c:pt idx="239">
                    <c:v>0</c:v>
                  </c:pt>
                  <c:pt idx="240">
                    <c:v>0</c:v>
                  </c:pt>
                  <c:pt idx="241">
                    <c:v>0</c:v>
                  </c:pt>
                  <c:pt idx="242">
                    <c:v>0</c:v>
                  </c:pt>
                  <c:pt idx="243">
                    <c:v>0</c:v>
                  </c:pt>
                  <c:pt idx="244">
                    <c:v>0</c:v>
                  </c:pt>
                  <c:pt idx="245">
                    <c:v>0</c:v>
                  </c:pt>
                  <c:pt idx="246">
                    <c:v>0</c:v>
                  </c:pt>
                  <c:pt idx="247">
                    <c:v>1.050866309289626</c:v>
                  </c:pt>
                  <c:pt idx="248">
                    <c:v>2.7069687844524544</c:v>
                  </c:pt>
                  <c:pt idx="249">
                    <c:v>0</c:v>
                  </c:pt>
                  <c:pt idx="250">
                    <c:v>0</c:v>
                  </c:pt>
                </c:numCache>
              </c:numRef>
            </c:plus>
            <c:minus>
              <c:numRef>
                <c:f>[1]Summary!$Q$4:$Q$254</c:f>
                <c:numCache>
                  <c:formatCode>General</c:formatCode>
                  <c:ptCount val="251"/>
                  <c:pt idx="0">
                    <c:v>0.39959979979974969</c:v>
                  </c:pt>
                  <c:pt idx="1">
                    <c:v>0</c:v>
                  </c:pt>
                  <c:pt idx="2">
                    <c:v>0</c:v>
                  </c:pt>
                  <c:pt idx="3">
                    <c:v>0</c:v>
                  </c:pt>
                  <c:pt idx="4">
                    <c:v>0</c:v>
                  </c:pt>
                  <c:pt idx="5">
                    <c:v>0</c:v>
                  </c:pt>
                  <c:pt idx="6">
                    <c:v>0</c:v>
                  </c:pt>
                  <c:pt idx="7">
                    <c:v>0</c:v>
                  </c:pt>
                  <c:pt idx="8">
                    <c:v>2.9065443399335922</c:v>
                  </c:pt>
                  <c:pt idx="9">
                    <c:v>2.3985995914282983</c:v>
                  </c:pt>
                  <c:pt idx="10">
                    <c:v>3.2790242451070717</c:v>
                  </c:pt>
                  <c:pt idx="11">
                    <c:v>3.5910555551258181</c:v>
                  </c:pt>
                  <c:pt idx="12">
                    <c:v>3.5642222152946639</c:v>
                  </c:pt>
                  <c:pt idx="13">
                    <c:v>3.3279903846014944</c:v>
                  </c:pt>
                  <c:pt idx="14">
                    <c:v>0.88994381845147963</c:v>
                  </c:pt>
                  <c:pt idx="15">
                    <c:v>2.6101953949848276</c:v>
                  </c:pt>
                  <c:pt idx="16">
                    <c:v>2.92733325742048</c:v>
                  </c:pt>
                  <c:pt idx="17">
                    <c:v>0</c:v>
                  </c:pt>
                  <c:pt idx="18">
                    <c:v>1.050866309289626</c:v>
                  </c:pt>
                  <c:pt idx="19">
                    <c:v>2.3985995914282983</c:v>
                  </c:pt>
                  <c:pt idx="20">
                    <c:v>3.0468869358740571</c:v>
                  </c:pt>
                  <c:pt idx="21">
                    <c:v>3.0848792520939941</c:v>
                  </c:pt>
                  <c:pt idx="22">
                    <c:v>2.92733325742048</c:v>
                  </c:pt>
                  <c:pt idx="23">
                    <c:v>0</c:v>
                  </c:pt>
                  <c:pt idx="24">
                    <c:v>0.39959979979974969</c:v>
                  </c:pt>
                  <c:pt idx="25">
                    <c:v>0.56455292046007521</c:v>
                  </c:pt>
                  <c:pt idx="26">
                    <c:v>1.6662292759401391</c:v>
                  </c:pt>
                  <c:pt idx="27">
                    <c:v>0</c:v>
                  </c:pt>
                  <c:pt idx="28">
                    <c:v>0</c:v>
                  </c:pt>
                  <c:pt idx="29">
                    <c:v>1.4755609102981821</c:v>
                  </c:pt>
                  <c:pt idx="30">
                    <c:v>2.0215637511589883</c:v>
                  </c:pt>
                  <c:pt idx="31">
                    <c:v>2.3702151801049625</c:v>
                  </c:pt>
                  <c:pt idx="32">
                    <c:v>0.69073873497871829</c:v>
                  </c:pt>
                  <c:pt idx="33">
                    <c:v>2.3702151801049625</c:v>
                  </c:pt>
                  <c:pt idx="34">
                    <c:v>2.6592630558107637</c:v>
                  </c:pt>
                  <c:pt idx="35">
                    <c:v>0.79679357427127895</c:v>
                  </c:pt>
                  <c:pt idx="36">
                    <c:v>0.56455292046007521</c:v>
                  </c:pt>
                  <c:pt idx="37">
                    <c:v>2.4265201420964964</c:v>
                  </c:pt>
                  <c:pt idx="38">
                    <c:v>0.88994381845147963</c:v>
                  </c:pt>
                  <c:pt idx="39">
                    <c:v>0</c:v>
                  </c:pt>
                  <c:pt idx="40">
                    <c:v>0.56455292046007521</c:v>
                  </c:pt>
                  <c:pt idx="41">
                    <c:v>1.6209626769299779</c:v>
                  </c:pt>
                  <c:pt idx="42">
                    <c:v>1.0871982339941506</c:v>
                  </c:pt>
                  <c:pt idx="43">
                    <c:v>0</c:v>
                  </c:pt>
                  <c:pt idx="44">
                    <c:v>3.4510983758797722</c:v>
                  </c:pt>
                  <c:pt idx="45">
                    <c:v>2.6101953949848276</c:v>
                  </c:pt>
                  <c:pt idx="46">
                    <c:v>0.79679357427127895</c:v>
                  </c:pt>
                  <c:pt idx="47">
                    <c:v>1.1222833866720117</c:v>
                  </c:pt>
                  <c:pt idx="48">
                    <c:v>1.525778489820852</c:v>
                  </c:pt>
                  <c:pt idx="49">
                    <c:v>1.525778489820852</c:v>
                  </c:pt>
                  <c:pt idx="50">
                    <c:v>0</c:v>
                  </c:pt>
                  <c:pt idx="51">
                    <c:v>0</c:v>
                  </c:pt>
                  <c:pt idx="52">
                    <c:v>3.1582780118285978</c:v>
                  </c:pt>
                  <c:pt idx="53">
                    <c:v>0</c:v>
                  </c:pt>
                  <c:pt idx="54">
                    <c:v>0</c:v>
                  </c:pt>
                  <c:pt idx="55">
                    <c:v>3.1761108293005145</c:v>
                  </c:pt>
                  <c:pt idx="56">
                    <c:v>2.9478670254948747</c:v>
                  </c:pt>
                  <c:pt idx="57">
                    <c:v>0</c:v>
                  </c:pt>
                  <c:pt idx="58">
                    <c:v>1.3119756095293846</c:v>
                  </c:pt>
                  <c:pt idx="59">
                    <c:v>0</c:v>
                  </c:pt>
                  <c:pt idx="60">
                    <c:v>1.7527121840165316</c:v>
                  </c:pt>
                  <c:pt idx="61">
                    <c:v>1.8344263408488224</c:v>
                  </c:pt>
                  <c:pt idx="62">
                    <c:v>0</c:v>
                  </c:pt>
                  <c:pt idx="63">
                    <c:v>1.2521980673998823</c:v>
                  </c:pt>
                  <c:pt idx="64">
                    <c:v>0</c:v>
                  </c:pt>
                  <c:pt idx="65">
                    <c:v>3.2111804683013379</c:v>
                  </c:pt>
                  <c:pt idx="66">
                    <c:v>3.1761108293005145</c:v>
                  </c:pt>
                  <c:pt idx="67">
                    <c:v>0.39959979979974969</c:v>
                  </c:pt>
                  <c:pt idx="68">
                    <c:v>0.39959979979974969</c:v>
                  </c:pt>
                  <c:pt idx="69">
                    <c:v>3.1219993593849438</c:v>
                  </c:pt>
                  <c:pt idx="70">
                    <c:v>0.39959979979974969</c:v>
                  </c:pt>
                  <c:pt idx="71">
                    <c:v>0.39959979979974969</c:v>
                  </c:pt>
                  <c:pt idx="72">
                    <c:v>1.4233481654184263</c:v>
                  </c:pt>
                  <c:pt idx="73">
                    <c:v>0.39959979979974969</c:v>
                  </c:pt>
                  <c:pt idx="74">
                    <c:v>0</c:v>
                  </c:pt>
                  <c:pt idx="75">
                    <c:v>0</c:v>
                  </c:pt>
                  <c:pt idx="76">
                    <c:v>0.56455292046007521</c:v>
                  </c:pt>
                  <c:pt idx="77">
                    <c:v>0.39959979979974969</c:v>
                  </c:pt>
                  <c:pt idx="78">
                    <c:v>1.4233481654184263</c:v>
                  </c:pt>
                  <c:pt idx="79">
                    <c:v>0</c:v>
                  </c:pt>
                  <c:pt idx="80">
                    <c:v>1.1222833866720117</c:v>
                  </c:pt>
                  <c:pt idx="81">
                    <c:v>2.968150939558162</c:v>
                  </c:pt>
                  <c:pt idx="82">
                    <c:v>3.1035463586033316</c:v>
                  </c:pt>
                  <c:pt idx="83">
                    <c:v>3.0468869358740571</c:v>
                  </c:pt>
                  <c:pt idx="84">
                    <c:v>2.968150939558162</c:v>
                  </c:pt>
                  <c:pt idx="85">
                    <c:v>1.7527121840165316</c:v>
                  </c:pt>
                  <c:pt idx="86">
                    <c:v>2.5851266893519935</c:v>
                  </c:pt>
                  <c:pt idx="87">
                    <c:v>1.1222833866720117</c:v>
                  </c:pt>
                  <c:pt idx="88">
                    <c:v>2.1891368161903451</c:v>
                  </c:pt>
                  <c:pt idx="89">
                    <c:v>2.92733325742048</c:v>
                  </c:pt>
                  <c:pt idx="90">
                    <c:v>1.7101111075014981</c:v>
                  </c:pt>
                  <c:pt idx="91">
                    <c:v>0.69073873497871829</c:v>
                  </c:pt>
                  <c:pt idx="92">
                    <c:v>0</c:v>
                  </c:pt>
                  <c:pt idx="93">
                    <c:v>0</c:v>
                  </c:pt>
                  <c:pt idx="94">
                    <c:v>0</c:v>
                  </c:pt>
                  <c:pt idx="95">
                    <c:v>0</c:v>
                  </c:pt>
                  <c:pt idx="96">
                    <c:v>0</c:v>
                  </c:pt>
                  <c:pt idx="97">
                    <c:v>0</c:v>
                  </c:pt>
                  <c:pt idx="98">
                    <c:v>0</c:v>
                  </c:pt>
                  <c:pt idx="99">
                    <c:v>1.525778489820852</c:v>
                  </c:pt>
                  <c:pt idx="100">
                    <c:v>0</c:v>
                  </c:pt>
                  <c:pt idx="101">
                    <c:v>0</c:v>
                  </c:pt>
                  <c:pt idx="102">
                    <c:v>0</c:v>
                  </c:pt>
                  <c:pt idx="103">
                    <c:v>0.39959979979974969</c:v>
                  </c:pt>
                  <c:pt idx="104">
                    <c:v>1.3689119767172759</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0.39959979979974969</c:v>
                  </c:pt>
                  <c:pt idx="123">
                    <c:v>0</c:v>
                  </c:pt>
                  <c:pt idx="124">
                    <c:v>0.56455292046007521</c:v>
                  </c:pt>
                  <c:pt idx="125">
                    <c:v>1.050866309289626</c:v>
                  </c:pt>
                  <c:pt idx="126">
                    <c:v>1.5741918561598518</c:v>
                  </c:pt>
                  <c:pt idx="127">
                    <c:v>0</c:v>
                  </c:pt>
                  <c:pt idx="128">
                    <c:v>2.0906649659857028</c:v>
                  </c:pt>
                  <c:pt idx="129">
                    <c:v>2.3119861591281206</c:v>
                  </c:pt>
                  <c:pt idx="130">
                    <c:v>3.0275534677359537</c:v>
                  </c:pt>
                  <c:pt idx="131">
                    <c:v>2.5851266893519935</c:v>
                  </c:pt>
                  <c:pt idx="132">
                    <c:v>3.2955242375075926</c:v>
                  </c:pt>
                  <c:pt idx="133">
                    <c:v>3.0079893616833155</c:v>
                  </c:pt>
                  <c:pt idx="134">
                    <c:v>0</c:v>
                  </c:pt>
                  <c:pt idx="135">
                    <c:v>0</c:v>
                  </c:pt>
                  <c:pt idx="136">
                    <c:v>0</c:v>
                  </c:pt>
                  <c:pt idx="137">
                    <c:v>2.251683814393131</c:v>
                  </c:pt>
                  <c:pt idx="138">
                    <c:v>0</c:v>
                  </c:pt>
                  <c:pt idx="139">
                    <c:v>2.8425903679566638</c:v>
                  </c:pt>
                  <c:pt idx="140">
                    <c:v>2.7533833732337385</c:v>
                  </c:pt>
                  <c:pt idx="141">
                    <c:v>2.7533833732337385</c:v>
                  </c:pt>
                  <c:pt idx="142">
                    <c:v>2.7533833732337385</c:v>
                  </c:pt>
                  <c:pt idx="143">
                    <c:v>1.6662292759401391</c:v>
                  </c:pt>
                  <c:pt idx="144">
                    <c:v>2.3702151801049625</c:v>
                  </c:pt>
                  <c:pt idx="145">
                    <c:v>0</c:v>
                  </c:pt>
                  <c:pt idx="146">
                    <c:v>2.5596874809241847</c:v>
                  </c:pt>
                  <c:pt idx="147">
                    <c:v>2.7590976785898684</c:v>
                  </c:pt>
                  <c:pt idx="148">
                    <c:v>2.7590976785898684</c:v>
                  </c:pt>
                  <c:pt idx="149">
                    <c:v>0</c:v>
                  </c:pt>
                  <c:pt idx="150">
                    <c:v>3.0079893616833155</c:v>
                  </c:pt>
                  <c:pt idx="151">
                    <c:v>0</c:v>
                  </c:pt>
                  <c:pt idx="152">
                    <c:v>0.39959979979974969</c:v>
                  </c:pt>
                  <c:pt idx="153">
                    <c:v>0.56455292046007521</c:v>
                  </c:pt>
                  <c:pt idx="154">
                    <c:v>0</c:v>
                  </c:pt>
                  <c:pt idx="155">
                    <c:v>1.8344263408488224</c:v>
                  </c:pt>
                  <c:pt idx="156">
                    <c:v>0</c:v>
                  </c:pt>
                  <c:pt idx="157">
                    <c:v>2.5596874809241847</c:v>
                  </c:pt>
                  <c:pt idx="158">
                    <c:v>1.525778489820852</c:v>
                  </c:pt>
                  <c:pt idx="159">
                    <c:v>3.1937438845342623</c:v>
                  </c:pt>
                  <c:pt idx="160">
                    <c:v>2.8207233114929937</c:v>
                  </c:pt>
                  <c:pt idx="161">
                    <c:v>0</c:v>
                  </c:pt>
                  <c:pt idx="162">
                    <c:v>0</c:v>
                  </c:pt>
                  <c:pt idx="163">
                    <c:v>0</c:v>
                  </c:pt>
                  <c:pt idx="164">
                    <c:v>0</c:v>
                  </c:pt>
                  <c:pt idx="165">
                    <c:v>0</c:v>
                  </c:pt>
                  <c:pt idx="166">
                    <c:v>0</c:v>
                  </c:pt>
                  <c:pt idx="167">
                    <c:v>0</c:v>
                  </c:pt>
                  <c:pt idx="168">
                    <c:v>0</c:v>
                  </c:pt>
                  <c:pt idx="169">
                    <c:v>0</c:v>
                  </c:pt>
                  <c:pt idx="170">
                    <c:v>1.2521980673998823</c:v>
                  </c:pt>
                  <c:pt idx="171">
                    <c:v>0.97389937878612487</c:v>
                  </c:pt>
                  <c:pt idx="172">
                    <c:v>2.0906649659857028</c:v>
                  </c:pt>
                  <c:pt idx="173">
                    <c:v>3.0659941291528918</c:v>
                  </c:pt>
                  <c:pt idx="174">
                    <c:v>0</c:v>
                  </c:pt>
                  <c:pt idx="175">
                    <c:v>0</c:v>
                  </c:pt>
                  <c:pt idx="176">
                    <c:v>0</c:v>
                  </c:pt>
                  <c:pt idx="177">
                    <c:v>0</c:v>
                  </c:pt>
                  <c:pt idx="178">
                    <c:v>0</c:v>
                  </c:pt>
                  <c:pt idx="179">
                    <c:v>0</c:v>
                  </c:pt>
                  <c:pt idx="180">
                    <c:v>0</c:v>
                  </c:pt>
                  <c:pt idx="181">
                    <c:v>3.5642222152946639</c:v>
                  </c:pt>
                  <c:pt idx="182">
                    <c:v>3.5642222152946639</c:v>
                  </c:pt>
                  <c:pt idx="183">
                    <c:v>1.6662292759401391</c:v>
                  </c:pt>
                  <c:pt idx="184">
                    <c:v>2.3702151801049625</c:v>
                  </c:pt>
                  <c:pt idx="185">
                    <c:v>2.6592630558107637</c:v>
                  </c:pt>
                  <c:pt idx="186">
                    <c:v>0.56455292046007521</c:v>
                  </c:pt>
                  <c:pt idx="187">
                    <c:v>1.1222833866720117</c:v>
                  </c:pt>
                  <c:pt idx="188">
                    <c:v>1.525778489820852</c:v>
                  </c:pt>
                  <c:pt idx="189">
                    <c:v>0</c:v>
                  </c:pt>
                  <c:pt idx="190">
                    <c:v>0</c:v>
                  </c:pt>
                  <c:pt idx="191">
                    <c:v>0</c:v>
                  </c:pt>
                  <c:pt idx="192">
                    <c:v>0</c:v>
                  </c:pt>
                  <c:pt idx="193">
                    <c:v>3.1219993593849438</c:v>
                  </c:pt>
                  <c:pt idx="194">
                    <c:v>2.3985995914282983</c:v>
                  </c:pt>
                  <c:pt idx="195">
                    <c:v>0</c:v>
                  </c:pt>
                  <c:pt idx="196">
                    <c:v>0.39959979979974969</c:v>
                  </c:pt>
                  <c:pt idx="197">
                    <c:v>2.968150939558162</c:v>
                  </c:pt>
                  <c:pt idx="198">
                    <c:v>0</c:v>
                  </c:pt>
                  <c:pt idx="199">
                    <c:v>2.7533833732337385</c:v>
                  </c:pt>
                  <c:pt idx="200">
                    <c:v>1.5009063928173534</c:v>
                  </c:pt>
                  <c:pt idx="201">
                    <c:v>1.3407758947713819</c:v>
                  </c:pt>
                  <c:pt idx="202">
                    <c:v>2.3558437978779492</c:v>
                  </c:pt>
                  <c:pt idx="203">
                    <c:v>2.5724540812228311</c:v>
                  </c:pt>
                  <c:pt idx="204">
                    <c:v>2.8425903679566638</c:v>
                  </c:pt>
                  <c:pt idx="205">
                    <c:v>2.7533833732337385</c:v>
                  </c:pt>
                  <c:pt idx="206">
                    <c:v>1.6662292759401391</c:v>
                  </c:pt>
                  <c:pt idx="207">
                    <c:v>2.251683814393131</c:v>
                  </c:pt>
                  <c:pt idx="208">
                    <c:v>0.39959979979974969</c:v>
                  </c:pt>
                  <c:pt idx="209">
                    <c:v>2.5596874809241847</c:v>
                  </c:pt>
                  <c:pt idx="210">
                    <c:v>0</c:v>
                  </c:pt>
                  <c:pt idx="211">
                    <c:v>3.1937438845342623</c:v>
                  </c:pt>
                  <c:pt idx="212">
                    <c:v>3.0079893616833155</c:v>
                  </c:pt>
                  <c:pt idx="213">
                    <c:v>0</c:v>
                  </c:pt>
                  <c:pt idx="214">
                    <c:v>0</c:v>
                  </c:pt>
                  <c:pt idx="215">
                    <c:v>0</c:v>
                  </c:pt>
                  <c:pt idx="216">
                    <c:v>0</c:v>
                  </c:pt>
                  <c:pt idx="217">
                    <c:v>0</c:v>
                  </c:pt>
                  <c:pt idx="218">
                    <c:v>0</c:v>
                  </c:pt>
                  <c:pt idx="219">
                    <c:v>0</c:v>
                  </c:pt>
                  <c:pt idx="220">
                    <c:v>0</c:v>
                  </c:pt>
                  <c:pt idx="221">
                    <c:v>0</c:v>
                  </c:pt>
                  <c:pt idx="222">
                    <c:v>0</c:v>
                  </c:pt>
                  <c:pt idx="223">
                    <c:v>0</c:v>
                  </c:pt>
                  <c:pt idx="224">
                    <c:v>0</c:v>
                  </c:pt>
                  <c:pt idx="225">
                    <c:v>2.4265201420964964</c:v>
                  </c:pt>
                  <c:pt idx="226">
                    <c:v>0</c:v>
                  </c:pt>
                  <c:pt idx="227">
                    <c:v>0</c:v>
                  </c:pt>
                  <c:pt idx="228">
                    <c:v>0</c:v>
                  </c:pt>
                  <c:pt idx="229">
                    <c:v>0</c:v>
                  </c:pt>
                  <c:pt idx="230">
                    <c:v>0</c:v>
                  </c:pt>
                  <c:pt idx="231">
                    <c:v>0</c:v>
                  </c:pt>
                  <c:pt idx="232">
                    <c:v>1.8736915434510557</c:v>
                  </c:pt>
                  <c:pt idx="233">
                    <c:v>0</c:v>
                  </c:pt>
                  <c:pt idx="234">
                    <c:v>2.92733325742048</c:v>
                  </c:pt>
                  <c:pt idx="235">
                    <c:v>0</c:v>
                  </c:pt>
                  <c:pt idx="236">
                    <c:v>0</c:v>
                  </c:pt>
                  <c:pt idx="237">
                    <c:v>0</c:v>
                  </c:pt>
                  <c:pt idx="238">
                    <c:v>0</c:v>
                  </c:pt>
                  <c:pt idx="239">
                    <c:v>0</c:v>
                  </c:pt>
                  <c:pt idx="240">
                    <c:v>0</c:v>
                  </c:pt>
                  <c:pt idx="241">
                    <c:v>0</c:v>
                  </c:pt>
                  <c:pt idx="242">
                    <c:v>0</c:v>
                  </c:pt>
                  <c:pt idx="243">
                    <c:v>0</c:v>
                  </c:pt>
                  <c:pt idx="244">
                    <c:v>0</c:v>
                  </c:pt>
                  <c:pt idx="245">
                    <c:v>0</c:v>
                  </c:pt>
                  <c:pt idx="246">
                    <c:v>0</c:v>
                  </c:pt>
                  <c:pt idx="247">
                    <c:v>1.050866309289626</c:v>
                  </c:pt>
                  <c:pt idx="248">
                    <c:v>2.7069687844524544</c:v>
                  </c:pt>
                  <c:pt idx="249">
                    <c:v>0</c:v>
                  </c:pt>
                  <c:pt idx="250">
                    <c:v>0</c:v>
                  </c:pt>
                </c:numCache>
              </c:numRef>
            </c:minus>
          </c:errBars>
          <c:xVal>
            <c:numRef>
              <c:f>[1]Summary!$O$4:$O$254</c:f>
              <c:numCache>
                <c:formatCode>General</c:formatCode>
                <c:ptCount val="251"/>
                <c:pt idx="0">
                  <c:v>0.2</c:v>
                </c:pt>
                <c:pt idx="4">
                  <c:v>0</c:v>
                </c:pt>
                <c:pt idx="5">
                  <c:v>0</c:v>
                </c:pt>
                <c:pt idx="6">
                  <c:v>0</c:v>
                </c:pt>
                <c:pt idx="7">
                  <c:v>0</c:v>
                </c:pt>
                <c:pt idx="8">
                  <c:v>12</c:v>
                </c:pt>
                <c:pt idx="9">
                  <c:v>7.8</c:v>
                </c:pt>
                <c:pt idx="10">
                  <c:v>16</c:v>
                </c:pt>
                <c:pt idx="11">
                  <c:v>20.2</c:v>
                </c:pt>
                <c:pt idx="12">
                  <c:v>19.8</c:v>
                </c:pt>
                <c:pt idx="13">
                  <c:v>16.600000000000001</c:v>
                </c:pt>
                <c:pt idx="14">
                  <c:v>1</c:v>
                </c:pt>
                <c:pt idx="15">
                  <c:v>9.4</c:v>
                </c:pt>
                <c:pt idx="16">
                  <c:v>12.2</c:v>
                </c:pt>
                <c:pt idx="18">
                  <c:v>1.4</c:v>
                </c:pt>
                <c:pt idx="19">
                  <c:v>7.8</c:v>
                </c:pt>
                <c:pt idx="20">
                  <c:v>13.4</c:v>
                </c:pt>
                <c:pt idx="21">
                  <c:v>13.8</c:v>
                </c:pt>
                <c:pt idx="22">
                  <c:v>12.2</c:v>
                </c:pt>
                <c:pt idx="24">
                  <c:v>0.2</c:v>
                </c:pt>
                <c:pt idx="25">
                  <c:v>0.4</c:v>
                </c:pt>
                <c:pt idx="26">
                  <c:v>3.6</c:v>
                </c:pt>
                <c:pt idx="27">
                  <c:v>0</c:v>
                </c:pt>
                <c:pt idx="29">
                  <c:v>2.8</c:v>
                </c:pt>
                <c:pt idx="30">
                  <c:v>5.4</c:v>
                </c:pt>
                <c:pt idx="31">
                  <c:v>7.6</c:v>
                </c:pt>
                <c:pt idx="32">
                  <c:v>0.6</c:v>
                </c:pt>
                <c:pt idx="33">
                  <c:v>7.6</c:v>
                </c:pt>
                <c:pt idx="34">
                  <c:v>9.8000000000000007</c:v>
                </c:pt>
                <c:pt idx="35">
                  <c:v>0.8</c:v>
                </c:pt>
                <c:pt idx="36">
                  <c:v>0.4</c:v>
                </c:pt>
                <c:pt idx="37">
                  <c:v>8</c:v>
                </c:pt>
                <c:pt idx="38">
                  <c:v>1</c:v>
                </c:pt>
                <c:pt idx="40">
                  <c:v>0.4</c:v>
                </c:pt>
                <c:pt idx="41">
                  <c:v>3.4</c:v>
                </c:pt>
                <c:pt idx="42">
                  <c:v>1.5</c:v>
                </c:pt>
                <c:pt idx="44">
                  <c:v>18.2</c:v>
                </c:pt>
                <c:pt idx="45">
                  <c:v>9.4</c:v>
                </c:pt>
                <c:pt idx="46">
                  <c:v>0.8</c:v>
                </c:pt>
                <c:pt idx="47">
                  <c:v>1.6</c:v>
                </c:pt>
                <c:pt idx="48">
                  <c:v>3</c:v>
                </c:pt>
                <c:pt idx="49">
                  <c:v>3</c:v>
                </c:pt>
                <c:pt idx="52">
                  <c:v>14.6</c:v>
                </c:pt>
                <c:pt idx="53">
                  <c:v>0</c:v>
                </c:pt>
                <c:pt idx="54">
                  <c:v>0</c:v>
                </c:pt>
                <c:pt idx="55">
                  <c:v>14.8</c:v>
                </c:pt>
                <c:pt idx="56">
                  <c:v>12.4</c:v>
                </c:pt>
                <c:pt idx="57">
                  <c:v>0</c:v>
                </c:pt>
                <c:pt idx="58">
                  <c:v>2.2000000000000002</c:v>
                </c:pt>
                <c:pt idx="60">
                  <c:v>4</c:v>
                </c:pt>
                <c:pt idx="61">
                  <c:v>4.4000000000000004</c:v>
                </c:pt>
                <c:pt idx="63">
                  <c:v>2</c:v>
                </c:pt>
                <c:pt idx="65">
                  <c:v>15.2</c:v>
                </c:pt>
                <c:pt idx="66">
                  <c:v>14.8</c:v>
                </c:pt>
                <c:pt idx="67">
                  <c:v>0.2</c:v>
                </c:pt>
                <c:pt idx="68">
                  <c:v>0.2</c:v>
                </c:pt>
                <c:pt idx="69">
                  <c:v>14.2</c:v>
                </c:pt>
                <c:pt idx="70">
                  <c:v>0.2</c:v>
                </c:pt>
                <c:pt idx="71">
                  <c:v>0.2</c:v>
                </c:pt>
                <c:pt idx="72">
                  <c:v>2.6</c:v>
                </c:pt>
                <c:pt idx="73">
                  <c:v>0.2</c:v>
                </c:pt>
                <c:pt idx="74">
                  <c:v>0</c:v>
                </c:pt>
                <c:pt idx="75">
                  <c:v>0</c:v>
                </c:pt>
                <c:pt idx="76">
                  <c:v>0.4</c:v>
                </c:pt>
                <c:pt idx="77">
                  <c:v>0.2</c:v>
                </c:pt>
                <c:pt idx="78">
                  <c:v>2.6</c:v>
                </c:pt>
                <c:pt idx="79">
                  <c:v>0</c:v>
                </c:pt>
                <c:pt idx="80">
                  <c:v>1.6</c:v>
                </c:pt>
                <c:pt idx="81">
                  <c:v>12.6</c:v>
                </c:pt>
                <c:pt idx="82">
                  <c:v>14</c:v>
                </c:pt>
                <c:pt idx="83">
                  <c:v>13.4</c:v>
                </c:pt>
                <c:pt idx="84">
                  <c:v>12.6</c:v>
                </c:pt>
                <c:pt idx="85">
                  <c:v>4</c:v>
                </c:pt>
                <c:pt idx="86">
                  <c:v>9.1999999999999993</c:v>
                </c:pt>
                <c:pt idx="87">
                  <c:v>1.6</c:v>
                </c:pt>
                <c:pt idx="88">
                  <c:v>6.4</c:v>
                </c:pt>
                <c:pt idx="89">
                  <c:v>12.2</c:v>
                </c:pt>
                <c:pt idx="90">
                  <c:v>3.8</c:v>
                </c:pt>
                <c:pt idx="91">
                  <c:v>0.6</c:v>
                </c:pt>
                <c:pt idx="99">
                  <c:v>3</c:v>
                </c:pt>
                <c:pt idx="102">
                  <c:v>0</c:v>
                </c:pt>
                <c:pt idx="103">
                  <c:v>0.2</c:v>
                </c:pt>
                <c:pt idx="104">
                  <c:v>2.4</c:v>
                </c:pt>
                <c:pt idx="105">
                  <c:v>0</c:v>
                </c:pt>
                <c:pt idx="106">
                  <c:v>0</c:v>
                </c:pt>
                <c:pt idx="122">
                  <c:v>0.2</c:v>
                </c:pt>
                <c:pt idx="124">
                  <c:v>0.4</c:v>
                </c:pt>
                <c:pt idx="125">
                  <c:v>1.4</c:v>
                </c:pt>
                <c:pt idx="126">
                  <c:v>3.2</c:v>
                </c:pt>
                <c:pt idx="128">
                  <c:v>5.8</c:v>
                </c:pt>
                <c:pt idx="129">
                  <c:v>7.2</c:v>
                </c:pt>
                <c:pt idx="130">
                  <c:v>13.2</c:v>
                </c:pt>
                <c:pt idx="131">
                  <c:v>9.1999999999999993</c:v>
                </c:pt>
                <c:pt idx="132">
                  <c:v>16.2</c:v>
                </c:pt>
                <c:pt idx="133">
                  <c:v>13</c:v>
                </c:pt>
                <c:pt idx="137">
                  <c:v>6.8</c:v>
                </c:pt>
                <c:pt idx="139">
                  <c:v>11.4</c:v>
                </c:pt>
                <c:pt idx="140">
                  <c:v>10.6</c:v>
                </c:pt>
                <c:pt idx="141">
                  <c:v>10.6</c:v>
                </c:pt>
                <c:pt idx="142">
                  <c:v>10.6</c:v>
                </c:pt>
                <c:pt idx="143">
                  <c:v>3.6</c:v>
                </c:pt>
                <c:pt idx="144">
                  <c:v>7.6</c:v>
                </c:pt>
                <c:pt idx="146">
                  <c:v>9</c:v>
                </c:pt>
                <c:pt idx="147">
                  <c:v>10.65</c:v>
                </c:pt>
                <c:pt idx="148">
                  <c:v>10.65</c:v>
                </c:pt>
                <c:pt idx="150">
                  <c:v>13</c:v>
                </c:pt>
                <c:pt idx="152">
                  <c:v>0.2</c:v>
                </c:pt>
                <c:pt idx="153">
                  <c:v>0.4</c:v>
                </c:pt>
                <c:pt idx="155">
                  <c:v>4.4000000000000004</c:v>
                </c:pt>
                <c:pt idx="157">
                  <c:v>9</c:v>
                </c:pt>
                <c:pt idx="158">
                  <c:v>3</c:v>
                </c:pt>
                <c:pt idx="159">
                  <c:v>15</c:v>
                </c:pt>
                <c:pt idx="160">
                  <c:v>11.2</c:v>
                </c:pt>
                <c:pt idx="169">
                  <c:v>0</c:v>
                </c:pt>
                <c:pt idx="170">
                  <c:v>2</c:v>
                </c:pt>
                <c:pt idx="171">
                  <c:v>1.2</c:v>
                </c:pt>
                <c:pt idx="172">
                  <c:v>5.8</c:v>
                </c:pt>
                <c:pt idx="173">
                  <c:v>13.6</c:v>
                </c:pt>
                <c:pt idx="174">
                  <c:v>0</c:v>
                </c:pt>
                <c:pt idx="181">
                  <c:v>19.8</c:v>
                </c:pt>
                <c:pt idx="182">
                  <c:v>19.8</c:v>
                </c:pt>
                <c:pt idx="183">
                  <c:v>3.6</c:v>
                </c:pt>
                <c:pt idx="184">
                  <c:v>7.6</c:v>
                </c:pt>
                <c:pt idx="185">
                  <c:v>9.8000000000000007</c:v>
                </c:pt>
                <c:pt idx="186">
                  <c:v>0.4</c:v>
                </c:pt>
                <c:pt idx="187">
                  <c:v>1.6</c:v>
                </c:pt>
                <c:pt idx="188">
                  <c:v>3</c:v>
                </c:pt>
                <c:pt idx="190">
                  <c:v>0</c:v>
                </c:pt>
                <c:pt idx="191">
                  <c:v>0</c:v>
                </c:pt>
                <c:pt idx="192">
                  <c:v>0</c:v>
                </c:pt>
                <c:pt idx="193">
                  <c:v>14.2</c:v>
                </c:pt>
                <c:pt idx="194">
                  <c:v>7.8</c:v>
                </c:pt>
                <c:pt idx="196">
                  <c:v>0.2</c:v>
                </c:pt>
                <c:pt idx="197">
                  <c:v>12.6</c:v>
                </c:pt>
                <c:pt idx="199">
                  <c:v>10.6</c:v>
                </c:pt>
                <c:pt idx="200">
                  <c:v>2.9</c:v>
                </c:pt>
                <c:pt idx="201">
                  <c:v>2.2999999999999998</c:v>
                </c:pt>
                <c:pt idx="202">
                  <c:v>7.5</c:v>
                </c:pt>
                <c:pt idx="203">
                  <c:v>9.1</c:v>
                </c:pt>
                <c:pt idx="204">
                  <c:v>11.4</c:v>
                </c:pt>
                <c:pt idx="205">
                  <c:v>10.6</c:v>
                </c:pt>
                <c:pt idx="206">
                  <c:v>3.6</c:v>
                </c:pt>
                <c:pt idx="207">
                  <c:v>6.8</c:v>
                </c:pt>
                <c:pt idx="208">
                  <c:v>0.2</c:v>
                </c:pt>
                <c:pt idx="209">
                  <c:v>9</c:v>
                </c:pt>
                <c:pt idx="211">
                  <c:v>15</c:v>
                </c:pt>
                <c:pt idx="212">
                  <c:v>13</c:v>
                </c:pt>
                <c:pt idx="225">
                  <c:v>8</c:v>
                </c:pt>
                <c:pt idx="232">
                  <c:v>4.5999999999999996</c:v>
                </c:pt>
                <c:pt idx="234">
                  <c:v>12.2</c:v>
                </c:pt>
                <c:pt idx="244">
                  <c:v>0</c:v>
                </c:pt>
                <c:pt idx="245">
                  <c:v>0</c:v>
                </c:pt>
                <c:pt idx="246">
                  <c:v>0</c:v>
                </c:pt>
                <c:pt idx="247">
                  <c:v>1.4</c:v>
                </c:pt>
                <c:pt idx="248">
                  <c:v>10.199999999999999</c:v>
                </c:pt>
                <c:pt idx="250">
                  <c:v>0</c:v>
                </c:pt>
              </c:numCache>
            </c:numRef>
          </c:xVal>
          <c:yVal>
            <c:numRef>
              <c:f>[1]Summary!$N$4:$N$254</c:f>
              <c:numCache>
                <c:formatCode>General</c:formatCode>
                <c:ptCount val="251"/>
                <c:pt idx="4">
                  <c:v>0.66500000000000004</c:v>
                </c:pt>
                <c:pt idx="5">
                  <c:v>0.66500000000000004</c:v>
                </c:pt>
                <c:pt idx="6">
                  <c:v>2.78</c:v>
                </c:pt>
                <c:pt idx="7">
                  <c:v>0.66500000000000004</c:v>
                </c:pt>
                <c:pt idx="9">
                  <c:v>9.2070000000000007</c:v>
                </c:pt>
                <c:pt idx="11">
                  <c:v>15.144</c:v>
                </c:pt>
                <c:pt idx="12">
                  <c:v>18.677</c:v>
                </c:pt>
                <c:pt idx="13">
                  <c:v>13.507</c:v>
                </c:pt>
                <c:pt idx="14">
                  <c:v>5.8999999999999997E-2</c:v>
                </c:pt>
                <c:pt idx="15">
                  <c:v>15.382999999999999</c:v>
                </c:pt>
                <c:pt idx="16">
                  <c:v>11.901</c:v>
                </c:pt>
                <c:pt idx="19">
                  <c:v>7.5259999999999998</c:v>
                </c:pt>
                <c:pt idx="20">
                  <c:v>14.529</c:v>
                </c:pt>
                <c:pt idx="21">
                  <c:v>22.515999999999998</c:v>
                </c:pt>
                <c:pt idx="24">
                  <c:v>4.1000000000000002E-2</c:v>
                </c:pt>
                <c:pt idx="25">
                  <c:v>5.0999999999999997E-2</c:v>
                </c:pt>
                <c:pt idx="27">
                  <c:v>0</c:v>
                </c:pt>
                <c:pt idx="29">
                  <c:v>1.256</c:v>
                </c:pt>
                <c:pt idx="30">
                  <c:v>2.1640000000000001</c:v>
                </c:pt>
                <c:pt idx="31">
                  <c:v>4.7380000000000004</c:v>
                </c:pt>
                <c:pt idx="32">
                  <c:v>0.16300000000000001</c:v>
                </c:pt>
                <c:pt idx="33">
                  <c:v>2.5630000000000002</c:v>
                </c:pt>
                <c:pt idx="34">
                  <c:v>3.4940000000000002</c:v>
                </c:pt>
                <c:pt idx="35">
                  <c:v>0.97799999999999998</c:v>
                </c:pt>
                <c:pt idx="36">
                  <c:v>3.3220000000000001</c:v>
                </c:pt>
                <c:pt idx="37">
                  <c:v>2.7959999999999998</c:v>
                </c:pt>
                <c:pt idx="38">
                  <c:v>1.498</c:v>
                </c:pt>
                <c:pt idx="41">
                  <c:v>3.6150000000000002</c:v>
                </c:pt>
                <c:pt idx="42">
                  <c:v>0.57899999999999996</c:v>
                </c:pt>
                <c:pt idx="44">
                  <c:v>14.358000000000001</c:v>
                </c:pt>
                <c:pt idx="45">
                  <c:v>3.0630000000000002</c:v>
                </c:pt>
                <c:pt idx="47">
                  <c:v>0.32100000000000001</c:v>
                </c:pt>
                <c:pt idx="48">
                  <c:v>1.29</c:v>
                </c:pt>
                <c:pt idx="49">
                  <c:v>1.359</c:v>
                </c:pt>
                <c:pt idx="52">
                  <c:v>9.1199999999999992</c:v>
                </c:pt>
                <c:pt idx="53">
                  <c:v>7.6999999999999999E-2</c:v>
                </c:pt>
                <c:pt idx="54">
                  <c:v>0.10299999999999999</c:v>
                </c:pt>
                <c:pt idx="55">
                  <c:v>13.503</c:v>
                </c:pt>
                <c:pt idx="56">
                  <c:v>10.49</c:v>
                </c:pt>
                <c:pt idx="57">
                  <c:v>0.443</c:v>
                </c:pt>
                <c:pt idx="58">
                  <c:v>0.34399999999999997</c:v>
                </c:pt>
                <c:pt idx="63">
                  <c:v>0.128</c:v>
                </c:pt>
                <c:pt idx="65">
                  <c:v>11.109</c:v>
                </c:pt>
                <c:pt idx="66">
                  <c:v>10.887</c:v>
                </c:pt>
                <c:pt idx="67">
                  <c:v>0.23100000000000001</c:v>
                </c:pt>
                <c:pt idx="68">
                  <c:v>9.1999999999999998E-2</c:v>
                </c:pt>
                <c:pt idx="70">
                  <c:v>0.41699999999999998</c:v>
                </c:pt>
                <c:pt idx="71">
                  <c:v>0.32</c:v>
                </c:pt>
                <c:pt idx="72">
                  <c:v>0.93400000000000005</c:v>
                </c:pt>
                <c:pt idx="73">
                  <c:v>0.128</c:v>
                </c:pt>
                <c:pt idx="74">
                  <c:v>0.61399999999999999</c:v>
                </c:pt>
                <c:pt idx="75">
                  <c:v>0.01</c:v>
                </c:pt>
                <c:pt idx="76">
                  <c:v>0.21099999999999999</c:v>
                </c:pt>
                <c:pt idx="77">
                  <c:v>0.98</c:v>
                </c:pt>
                <c:pt idx="78">
                  <c:v>0.76200000000000001</c:v>
                </c:pt>
                <c:pt idx="79">
                  <c:v>0.42799999999999999</c:v>
                </c:pt>
                <c:pt idx="80">
                  <c:v>0.79200000000000004</c:v>
                </c:pt>
                <c:pt idx="81">
                  <c:v>7.0049999999999999</c:v>
                </c:pt>
                <c:pt idx="83">
                  <c:v>9.0909999999999993</c:v>
                </c:pt>
                <c:pt idx="84">
                  <c:v>9.19</c:v>
                </c:pt>
                <c:pt idx="85">
                  <c:v>1.98</c:v>
                </c:pt>
                <c:pt idx="86">
                  <c:v>6.33</c:v>
                </c:pt>
                <c:pt idx="87">
                  <c:v>0.82</c:v>
                </c:pt>
                <c:pt idx="88">
                  <c:v>3.2639999999999998</c:v>
                </c:pt>
                <c:pt idx="89">
                  <c:v>5.7770000000000001</c:v>
                </c:pt>
                <c:pt idx="90">
                  <c:v>1.613</c:v>
                </c:pt>
                <c:pt idx="92">
                  <c:v>0.85</c:v>
                </c:pt>
                <c:pt idx="93">
                  <c:v>1.8220000000000001</c:v>
                </c:pt>
                <c:pt idx="95">
                  <c:v>6.1230000000000002</c:v>
                </c:pt>
                <c:pt idx="96">
                  <c:v>1.79</c:v>
                </c:pt>
                <c:pt idx="97">
                  <c:v>2.2330000000000001</c:v>
                </c:pt>
                <c:pt idx="98">
                  <c:v>4.87</c:v>
                </c:pt>
                <c:pt idx="99">
                  <c:v>2.556</c:v>
                </c:pt>
                <c:pt idx="100">
                  <c:v>6.7000000000000004E-2</c:v>
                </c:pt>
                <c:pt idx="102">
                  <c:v>6.2E-2</c:v>
                </c:pt>
                <c:pt idx="103">
                  <c:v>6.3E-2</c:v>
                </c:pt>
                <c:pt idx="104">
                  <c:v>0.252</c:v>
                </c:pt>
                <c:pt idx="105">
                  <c:v>1.6E-2</c:v>
                </c:pt>
                <c:pt idx="106">
                  <c:v>7.0000000000000001E-3</c:v>
                </c:pt>
                <c:pt idx="110">
                  <c:v>0</c:v>
                </c:pt>
                <c:pt idx="115">
                  <c:v>0.18099999999999999</c:v>
                </c:pt>
                <c:pt idx="117">
                  <c:v>3.87</c:v>
                </c:pt>
                <c:pt idx="118">
                  <c:v>1.272</c:v>
                </c:pt>
                <c:pt idx="119">
                  <c:v>0.48899999999999999</c:v>
                </c:pt>
                <c:pt idx="122">
                  <c:v>0.105</c:v>
                </c:pt>
                <c:pt idx="124">
                  <c:v>7.9000000000000001E-2</c:v>
                </c:pt>
                <c:pt idx="125">
                  <c:v>0.90100000000000002</c:v>
                </c:pt>
                <c:pt idx="126">
                  <c:v>1.67</c:v>
                </c:pt>
                <c:pt idx="128">
                  <c:v>1.421</c:v>
                </c:pt>
                <c:pt idx="129">
                  <c:v>1.8620000000000001</c:v>
                </c:pt>
                <c:pt idx="130">
                  <c:v>6.6130000000000004</c:v>
                </c:pt>
                <c:pt idx="131">
                  <c:v>8.0120000000000005</c:v>
                </c:pt>
                <c:pt idx="132">
                  <c:v>12.673999999999999</c:v>
                </c:pt>
                <c:pt idx="133">
                  <c:v>15.314</c:v>
                </c:pt>
                <c:pt idx="137">
                  <c:v>9.9220000000000006</c:v>
                </c:pt>
                <c:pt idx="139">
                  <c:v>19.707000000000001</c:v>
                </c:pt>
                <c:pt idx="140">
                  <c:v>10.003</c:v>
                </c:pt>
                <c:pt idx="141">
                  <c:v>7.5</c:v>
                </c:pt>
                <c:pt idx="142">
                  <c:v>7.5</c:v>
                </c:pt>
                <c:pt idx="144">
                  <c:v>6.0019999999999998</c:v>
                </c:pt>
                <c:pt idx="146">
                  <c:v>16.504999999999999</c:v>
                </c:pt>
                <c:pt idx="150">
                  <c:v>18.196000000000002</c:v>
                </c:pt>
                <c:pt idx="152">
                  <c:v>3.855</c:v>
                </c:pt>
                <c:pt idx="153">
                  <c:v>0.55200000000000005</c:v>
                </c:pt>
                <c:pt idx="155">
                  <c:v>7.8689999999999998</c:v>
                </c:pt>
                <c:pt idx="157">
                  <c:v>9.0830000000000002</c:v>
                </c:pt>
                <c:pt idx="158">
                  <c:v>3.1459999999999999</c:v>
                </c:pt>
                <c:pt idx="159">
                  <c:v>14.496</c:v>
                </c:pt>
                <c:pt idx="169">
                  <c:v>1.1140000000000001</c:v>
                </c:pt>
                <c:pt idx="170">
                  <c:v>1.22</c:v>
                </c:pt>
                <c:pt idx="171">
                  <c:v>2.3580000000000001</c:v>
                </c:pt>
                <c:pt idx="172">
                  <c:v>8.26</c:v>
                </c:pt>
                <c:pt idx="173">
                  <c:v>19.181999999999999</c:v>
                </c:pt>
                <c:pt idx="174">
                  <c:v>0.41799999999999998</c:v>
                </c:pt>
                <c:pt idx="176">
                  <c:v>6.1379999999999999</c:v>
                </c:pt>
                <c:pt idx="178">
                  <c:v>18.579999999999998</c:v>
                </c:pt>
                <c:pt idx="181">
                  <c:v>18.667000000000002</c:v>
                </c:pt>
                <c:pt idx="182">
                  <c:v>18.667000000000002</c:v>
                </c:pt>
                <c:pt idx="187">
                  <c:v>1.6</c:v>
                </c:pt>
                <c:pt idx="188">
                  <c:v>1.29</c:v>
                </c:pt>
                <c:pt idx="190">
                  <c:v>0</c:v>
                </c:pt>
                <c:pt idx="191">
                  <c:v>0.66500000000000004</c:v>
                </c:pt>
                <c:pt idx="192">
                  <c:v>0.66500000000000004</c:v>
                </c:pt>
                <c:pt idx="194">
                  <c:v>9.2070000000000007</c:v>
                </c:pt>
                <c:pt idx="196">
                  <c:v>0.105</c:v>
                </c:pt>
                <c:pt idx="200">
                  <c:v>1.421</c:v>
                </c:pt>
                <c:pt idx="201">
                  <c:v>1.8620000000000001</c:v>
                </c:pt>
                <c:pt idx="202">
                  <c:v>6.6130000000000004</c:v>
                </c:pt>
                <c:pt idx="203">
                  <c:v>8.0120000000000005</c:v>
                </c:pt>
              </c:numCache>
            </c:numRef>
          </c:yVal>
          <c:smooth val="0"/>
        </c:ser>
        <c:dLbls>
          <c:showLegendKey val="0"/>
          <c:showVal val="0"/>
          <c:showCatName val="0"/>
          <c:showSerName val="0"/>
          <c:showPercent val="0"/>
          <c:showBubbleSize val="0"/>
        </c:dLbls>
        <c:axId val="209227776"/>
        <c:axId val="209229696"/>
      </c:scatterChart>
      <c:valAx>
        <c:axId val="209227776"/>
        <c:scaling>
          <c:orientation val="minMax"/>
          <c:min val="0"/>
        </c:scaling>
        <c:delete val="0"/>
        <c:axPos val="b"/>
        <c:title>
          <c:tx>
            <c:rich>
              <a:bodyPr/>
              <a:lstStyle/>
              <a:p>
                <a:pPr>
                  <a:defRPr/>
                </a:pPr>
                <a:r>
                  <a:rPr lang="en-GB"/>
                  <a:t>Point Count Porosity (%)</a:t>
                </a:r>
              </a:p>
            </c:rich>
          </c:tx>
          <c:overlay val="0"/>
        </c:title>
        <c:numFmt formatCode="General" sourceLinked="1"/>
        <c:majorTickMark val="out"/>
        <c:minorTickMark val="none"/>
        <c:tickLblPos val="nextTo"/>
        <c:crossAx val="209229696"/>
        <c:crosses val="autoZero"/>
        <c:crossBetween val="midCat"/>
      </c:valAx>
      <c:valAx>
        <c:axId val="209229696"/>
        <c:scaling>
          <c:orientation val="minMax"/>
          <c:min val="0"/>
        </c:scaling>
        <c:delete val="0"/>
        <c:axPos val="l"/>
        <c:title>
          <c:tx>
            <c:rich>
              <a:bodyPr rot="-5400000" vert="horz"/>
              <a:lstStyle/>
              <a:p>
                <a:pPr>
                  <a:defRPr/>
                </a:pPr>
                <a:r>
                  <a:rPr lang="en-GB"/>
                  <a:t>jPOR Porosity (%)</a:t>
                </a:r>
              </a:p>
            </c:rich>
          </c:tx>
          <c:overlay val="0"/>
        </c:title>
        <c:numFmt formatCode="General" sourceLinked="1"/>
        <c:majorTickMark val="out"/>
        <c:minorTickMark val="none"/>
        <c:tickLblPos val="nextTo"/>
        <c:crossAx val="209227776"/>
        <c:crosses val="autoZero"/>
        <c:crossBetween val="midCat"/>
      </c:valAx>
    </c:plotArea>
    <c:legend>
      <c:legendPos val="r"/>
      <c:layout>
        <c:manualLayout>
          <c:xMode val="edge"/>
          <c:yMode val="edge"/>
          <c:x val="0.66467913385826771"/>
          <c:y val="9.0289442986293364E-2"/>
          <c:w val="0.32552845856981005"/>
          <c:h val="0.78238407699037615"/>
        </c:manualLayout>
      </c:layout>
      <c:overlay val="0"/>
    </c:legend>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495300</xdr:colOff>
      <xdr:row>1</xdr:row>
      <xdr:rowOff>104775</xdr:rowOff>
    </xdr:from>
    <xdr:to>
      <xdr:col>16</xdr:col>
      <xdr:colOff>552450</xdr:colOff>
      <xdr:row>11</xdr:row>
      <xdr:rowOff>133350</xdr:rowOff>
    </xdr:to>
    <xdr:sp macro="" textlink="">
      <xdr:nvSpPr>
        <xdr:cNvPr id="2" name="TextBox 1"/>
        <xdr:cNvSpPr txBox="1"/>
      </xdr:nvSpPr>
      <xdr:spPr>
        <a:xfrm>
          <a:off x="5610225" y="266700"/>
          <a:ext cx="7515225"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Cape</a:t>
          </a:r>
          <a:r>
            <a:rPr lang="en-GB" sz="1100" baseline="0"/>
            <a:t> Town Batch was run by Chris Harris circa. 2004 and supplied by Dr Dougal Jerram. No standard data is avaliable for this batch. Batches 1, 2 and 3 were all run at Durham University on the Thermo Finnigam MAT 253 Isotope-ratio Mass Spectrometer by Joanne Peterkin in 2012 and 2013. For the Durham data, standards are included, as is all of the other information delivered with the data. Actuall results are in blue text to aid location. A summary of the actual results is also listed below. In the summary Capetown samples used are indicated with 'CH'.</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156631</xdr:colOff>
      <xdr:row>1</xdr:row>
      <xdr:rowOff>180975</xdr:rowOff>
    </xdr:from>
    <xdr:to>
      <xdr:col>32</xdr:col>
      <xdr:colOff>99483</xdr:colOff>
      <xdr:row>20</xdr:row>
      <xdr:rowOff>171449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32</xdr:col>
      <xdr:colOff>257175</xdr:colOff>
      <xdr:row>2</xdr:row>
      <xdr:rowOff>28575</xdr:rowOff>
    </xdr:from>
    <xdr:to>
      <xdr:col>38</xdr:col>
      <xdr:colOff>390525</xdr:colOff>
      <xdr:row>20</xdr:row>
      <xdr:rowOff>152401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130173</xdr:colOff>
      <xdr:row>21</xdr:row>
      <xdr:rowOff>130174</xdr:rowOff>
    </xdr:from>
    <xdr:to>
      <xdr:col>38</xdr:col>
      <xdr:colOff>511175</xdr:colOff>
      <xdr:row>43</xdr:row>
      <xdr:rowOff>111125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428625</xdr:colOff>
      <xdr:row>46</xdr:row>
      <xdr:rowOff>161924</xdr:rowOff>
    </xdr:from>
    <xdr:to>
      <xdr:col>30</xdr:col>
      <xdr:colOff>476250</xdr:colOff>
      <xdr:row>74</xdr:row>
      <xdr:rowOff>85724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200025</xdr:colOff>
      <xdr:row>181</xdr:row>
      <xdr:rowOff>133350</xdr:rowOff>
    </xdr:from>
    <xdr:to>
      <xdr:col>25</xdr:col>
      <xdr:colOff>504825</xdr:colOff>
      <xdr:row>196</xdr:row>
      <xdr:rowOff>19050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209550</xdr:colOff>
      <xdr:row>196</xdr:row>
      <xdr:rowOff>152400</xdr:rowOff>
    </xdr:from>
    <xdr:to>
      <xdr:col>25</xdr:col>
      <xdr:colOff>514350</xdr:colOff>
      <xdr:row>211</xdr:row>
      <xdr:rowOff>38100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201083</xdr:colOff>
      <xdr:row>77</xdr:row>
      <xdr:rowOff>30692</xdr:rowOff>
    </xdr:from>
    <xdr:to>
      <xdr:col>24</xdr:col>
      <xdr:colOff>476250</xdr:colOff>
      <xdr:row>91</xdr:row>
      <xdr:rowOff>106892</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438150</xdr:colOff>
      <xdr:row>4</xdr:row>
      <xdr:rowOff>76200</xdr:rowOff>
    </xdr:from>
    <xdr:to>
      <xdr:col>24</xdr:col>
      <xdr:colOff>438150</xdr:colOff>
      <xdr:row>10</xdr:row>
      <xdr:rowOff>47625</xdr:rowOff>
    </xdr:to>
    <xdr:sp macro="" textlink="">
      <xdr:nvSpPr>
        <xdr:cNvPr id="9" name="TextBox 8"/>
        <xdr:cNvSpPr txBox="1"/>
      </xdr:nvSpPr>
      <xdr:spPr>
        <a:xfrm>
          <a:off x="15363825" y="857250"/>
          <a:ext cx="42672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Permeability measurements conducted at the University of Aberdeen under the supervision of Mr Colin Taylor and Prof Andrew Hurst. Probe permeability was</a:t>
          </a:r>
          <a:r>
            <a:rPr lang="en-GB" sz="1100" baseline="0"/>
            <a:t> measured using a custom built minipermeameter as detailed in Chapter 3 and the conventional Hasler sleeve permeability measurements were carried out only if sample was sufficient using a Frank Jones permeameter.</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ayNamib/Petrophysical%20data/Arranged/Probe-by-sample-numb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data"/>
      <sheetName val="Summary"/>
      <sheetName val="Sheet3"/>
    </sheetNames>
    <sheetDataSet>
      <sheetData sheetId="0"/>
      <sheetData sheetId="1">
        <row r="4">
          <cell r="D4">
            <v>5.5103191108453426</v>
          </cell>
          <cell r="E4" t="e">
            <v>#DIV/0!</v>
          </cell>
          <cell r="F4">
            <v>1</v>
          </cell>
          <cell r="I4" t="e">
            <v>#DIV/0!</v>
          </cell>
          <cell r="O4">
            <v>0.2</v>
          </cell>
          <cell r="Q4">
            <v>0.39959979979974969</v>
          </cell>
        </row>
        <row r="5">
          <cell r="D5">
            <v>464.14872371567697</v>
          </cell>
          <cell r="E5">
            <v>8.3501516351198665E-2</v>
          </cell>
          <cell r="F5">
            <v>2</v>
          </cell>
          <cell r="I5">
            <v>1.7990250125593169E-4</v>
          </cell>
          <cell r="Q5">
            <v>0</v>
          </cell>
        </row>
        <row r="6">
          <cell r="D6">
            <v>5.5092647131085428</v>
          </cell>
          <cell r="E6" t="e">
            <v>#DIV/0!</v>
          </cell>
          <cell r="F6">
            <v>1</v>
          </cell>
          <cell r="I6" t="e">
            <v>#DIV/0!</v>
          </cell>
          <cell r="Q6">
            <v>0</v>
          </cell>
        </row>
        <row r="7">
          <cell r="D7">
            <v>51.604292165813</v>
          </cell>
          <cell r="E7">
            <v>34.366685525321095</v>
          </cell>
          <cell r="F7">
            <v>4</v>
          </cell>
          <cell r="I7">
            <v>0.66596564128610336</v>
          </cell>
          <cell r="Q7">
            <v>0</v>
          </cell>
        </row>
        <row r="8">
          <cell r="M8">
            <v>0.66500000000000004</v>
          </cell>
          <cell r="N8">
            <v>0.66500000000000004</v>
          </cell>
          <cell r="O8">
            <v>0</v>
          </cell>
          <cell r="Q8">
            <v>0</v>
          </cell>
        </row>
        <row r="9">
          <cell r="M9">
            <v>0.66500000000000004</v>
          </cell>
          <cell r="N9">
            <v>0.66500000000000004</v>
          </cell>
          <cell r="O9">
            <v>0</v>
          </cell>
          <cell r="Q9">
            <v>0</v>
          </cell>
        </row>
        <row r="10">
          <cell r="E10">
            <v>0</v>
          </cell>
          <cell r="F10">
            <v>3</v>
          </cell>
          <cell r="I10" t="e">
            <v>#DIV/0!</v>
          </cell>
          <cell r="M10">
            <v>2.78</v>
          </cell>
          <cell r="N10">
            <v>2.78</v>
          </cell>
          <cell r="O10">
            <v>0</v>
          </cell>
          <cell r="Q10">
            <v>0</v>
          </cell>
        </row>
        <row r="11">
          <cell r="M11">
            <v>0.66500000000000004</v>
          </cell>
          <cell r="N11">
            <v>0.66500000000000004</v>
          </cell>
          <cell r="O11">
            <v>0</v>
          </cell>
          <cell r="Q11">
            <v>0</v>
          </cell>
        </row>
        <row r="12">
          <cell r="D12">
            <v>872.47342942224077</v>
          </cell>
          <cell r="E12">
            <v>159.57560626711225</v>
          </cell>
          <cell r="F12">
            <v>2</v>
          </cell>
          <cell r="I12">
            <v>0.18290024760156257</v>
          </cell>
          <cell r="M12">
            <v>0.95599999999999996</v>
          </cell>
          <cell r="O12">
            <v>12</v>
          </cell>
          <cell r="Q12">
            <v>2.9065443399335922</v>
          </cell>
        </row>
        <row r="13">
          <cell r="D13">
            <v>166.76271599918121</v>
          </cell>
          <cell r="E13">
            <v>42.242125648573428</v>
          </cell>
          <cell r="F13">
            <v>8</v>
          </cell>
          <cell r="I13">
            <v>0.25330677421193376</v>
          </cell>
          <cell r="M13">
            <v>9.2070000000000007</v>
          </cell>
          <cell r="N13">
            <v>9.2070000000000007</v>
          </cell>
          <cell r="O13">
            <v>7.8</v>
          </cell>
          <cell r="Q13">
            <v>2.3985995914282983</v>
          </cell>
        </row>
        <row r="14">
          <cell r="D14">
            <v>1404.385166008266</v>
          </cell>
          <cell r="E14">
            <v>150.78970740912044</v>
          </cell>
          <cell r="F14">
            <v>5</v>
          </cell>
          <cell r="I14">
            <v>0.10737062100827752</v>
          </cell>
          <cell r="M14">
            <v>7.0990000000000002</v>
          </cell>
          <cell r="O14">
            <v>16</v>
          </cell>
          <cell r="Q14">
            <v>3.2790242451070717</v>
          </cell>
        </row>
        <row r="15">
          <cell r="D15">
            <v>2605.5379194668012</v>
          </cell>
          <cell r="E15">
            <v>1462.258944895297</v>
          </cell>
          <cell r="F15">
            <v>5</v>
          </cell>
          <cell r="I15">
            <v>0.56121192248644547</v>
          </cell>
          <cell r="M15">
            <v>15.144</v>
          </cell>
          <cell r="N15">
            <v>15.144</v>
          </cell>
          <cell r="O15">
            <v>20.2</v>
          </cell>
          <cell r="Q15">
            <v>3.5910555551258181</v>
          </cell>
        </row>
        <row r="16">
          <cell r="D16">
            <v>891.17638870146152</v>
          </cell>
          <cell r="E16">
            <v>191.98616177491166</v>
          </cell>
          <cell r="F16">
            <v>5</v>
          </cell>
          <cell r="I16">
            <v>0.21543003630813856</v>
          </cell>
          <cell r="M16">
            <v>18.677</v>
          </cell>
          <cell r="N16">
            <v>18.677</v>
          </cell>
          <cell r="O16">
            <v>19.8</v>
          </cell>
          <cell r="Q16">
            <v>3.5642222152946639</v>
          </cell>
        </row>
        <row r="17">
          <cell r="D17">
            <v>327.99363988323955</v>
          </cell>
          <cell r="E17">
            <v>94.916251836468859</v>
          </cell>
          <cell r="F17">
            <v>6</v>
          </cell>
          <cell r="I17">
            <v>0.28938442791225316</v>
          </cell>
          <cell r="M17">
            <v>13.507</v>
          </cell>
          <cell r="N17">
            <v>13.507</v>
          </cell>
          <cell r="O17">
            <v>16.600000000000001</v>
          </cell>
          <cell r="Q17">
            <v>3.3279903846014944</v>
          </cell>
        </row>
        <row r="18">
          <cell r="D18">
            <v>0.5515119430515194</v>
          </cell>
          <cell r="E18">
            <v>1.0488453764948824</v>
          </cell>
          <cell r="F18">
            <v>5</v>
          </cell>
          <cell r="I18">
            <v>1.9017636693262048</v>
          </cell>
          <cell r="M18">
            <v>5.8999999999999997E-2</v>
          </cell>
          <cell r="N18">
            <v>5.8999999999999997E-2</v>
          </cell>
          <cell r="O18">
            <v>1</v>
          </cell>
          <cell r="Q18">
            <v>0.88994381845147963</v>
          </cell>
        </row>
        <row r="19">
          <cell r="D19">
            <v>105.73966182229874</v>
          </cell>
          <cell r="E19">
            <v>53.145670630050908</v>
          </cell>
          <cell r="F19">
            <v>6</v>
          </cell>
          <cell r="I19">
            <v>0.50260866844235896</v>
          </cell>
          <cell r="M19">
            <v>15.382999999999999</v>
          </cell>
          <cell r="N19">
            <v>15.382999999999999</v>
          </cell>
          <cell r="O19">
            <v>9.4</v>
          </cell>
          <cell r="Q19">
            <v>2.6101953949848276</v>
          </cell>
        </row>
        <row r="20">
          <cell r="D20">
            <v>512.03196554385056</v>
          </cell>
          <cell r="E20">
            <v>130.66855302736201</v>
          </cell>
          <cell r="F20">
            <v>5</v>
          </cell>
          <cell r="I20">
            <v>0.25519608505022429</v>
          </cell>
          <cell r="M20">
            <v>11.901</v>
          </cell>
          <cell r="N20">
            <v>11.901</v>
          </cell>
          <cell r="O20">
            <v>12.2</v>
          </cell>
          <cell r="Q20">
            <v>2.92733325742048</v>
          </cell>
        </row>
        <row r="21">
          <cell r="D21">
            <v>676.79619994131383</v>
          </cell>
          <cell r="E21">
            <v>154.90634962357007</v>
          </cell>
          <cell r="F21">
            <v>5</v>
          </cell>
          <cell r="I21">
            <v>0.22888182533678864</v>
          </cell>
          <cell r="Q21">
            <v>0</v>
          </cell>
        </row>
        <row r="22">
          <cell r="D22">
            <v>41.923562644768033</v>
          </cell>
          <cell r="E22">
            <v>32.544714928643856</v>
          </cell>
          <cell r="F22">
            <v>5</v>
          </cell>
          <cell r="I22">
            <v>0.7762869583485974</v>
          </cell>
          <cell r="M22">
            <v>0.121</v>
          </cell>
          <cell r="O22">
            <v>1.4</v>
          </cell>
          <cell r="Q22">
            <v>1.050866309289626</v>
          </cell>
        </row>
        <row r="23">
          <cell r="D23">
            <v>77.331602699834249</v>
          </cell>
          <cell r="E23">
            <v>14.161129940273247</v>
          </cell>
          <cell r="F23">
            <v>6</v>
          </cell>
          <cell r="I23">
            <v>0.18312215764155629</v>
          </cell>
          <cell r="M23">
            <v>7.5259999999999998</v>
          </cell>
          <cell r="N23">
            <v>7.5259999999999998</v>
          </cell>
          <cell r="O23">
            <v>7.8</v>
          </cell>
          <cell r="Q23">
            <v>2.3985995914282983</v>
          </cell>
        </row>
        <row r="24">
          <cell r="D24">
            <v>833.01246558418836</v>
          </cell>
          <cell r="E24">
            <v>136.93398464159196</v>
          </cell>
          <cell r="F24">
            <v>6</v>
          </cell>
          <cell r="I24">
            <v>0.16438407622815188</v>
          </cell>
          <cell r="M24">
            <v>14.529</v>
          </cell>
          <cell r="N24">
            <v>14.529</v>
          </cell>
          <cell r="O24">
            <v>13.4</v>
          </cell>
          <cell r="Q24">
            <v>3.0468869358740571</v>
          </cell>
        </row>
        <row r="25">
          <cell r="D25">
            <v>663.37300022460556</v>
          </cell>
          <cell r="E25">
            <v>200.23057011730612</v>
          </cell>
          <cell r="F25">
            <v>7</v>
          </cell>
          <cell r="I25">
            <v>0.30183708117380692</v>
          </cell>
          <cell r="M25">
            <v>22.515999999999998</v>
          </cell>
          <cell r="N25">
            <v>22.515999999999998</v>
          </cell>
          <cell r="O25">
            <v>13.8</v>
          </cell>
          <cell r="Q25">
            <v>3.0848792520939941</v>
          </cell>
        </row>
        <row r="26">
          <cell r="D26">
            <v>520.43701212944995</v>
          </cell>
          <cell r="E26">
            <v>54.038436771874181</v>
          </cell>
          <cell r="F26">
            <v>4</v>
          </cell>
          <cell r="I26">
            <v>0.10383280879806647</v>
          </cell>
          <cell r="M26">
            <v>0.38400000000000001</v>
          </cell>
          <cell r="O26">
            <v>12.2</v>
          </cell>
          <cell r="Q26">
            <v>2.92733325742048</v>
          </cell>
        </row>
        <row r="27">
          <cell r="D27">
            <v>71.31430207830094</v>
          </cell>
          <cell r="E27" t="e">
            <v>#DIV/0!</v>
          </cell>
          <cell r="F27">
            <v>1</v>
          </cell>
          <cell r="I27" t="e">
            <v>#DIV/0!</v>
          </cell>
          <cell r="Q27">
            <v>0</v>
          </cell>
        </row>
        <row r="28">
          <cell r="D28">
            <v>0.91957508896610418</v>
          </cell>
          <cell r="E28">
            <v>1.6788081967403881</v>
          </cell>
          <cell r="F28">
            <v>4</v>
          </cell>
          <cell r="I28">
            <v>1.8256347055115467</v>
          </cell>
          <cell r="M28">
            <v>4.1000000000000002E-2</v>
          </cell>
          <cell r="N28">
            <v>4.1000000000000002E-2</v>
          </cell>
          <cell r="O28">
            <v>0.2</v>
          </cell>
          <cell r="Q28">
            <v>0.39959979979974969</v>
          </cell>
        </row>
        <row r="29">
          <cell r="D29">
            <v>0.93407427863411863</v>
          </cell>
          <cell r="E29" t="e">
            <v>#DIV/0!</v>
          </cell>
          <cell r="F29">
            <v>1</v>
          </cell>
          <cell r="I29" t="e">
            <v>#DIV/0!</v>
          </cell>
          <cell r="M29">
            <v>5.0999999999999997E-2</v>
          </cell>
          <cell r="N29">
            <v>5.0999999999999997E-2</v>
          </cell>
          <cell r="O29">
            <v>0.4</v>
          </cell>
          <cell r="Q29">
            <v>0.56455292046007521</v>
          </cell>
        </row>
        <row r="30">
          <cell r="D30">
            <v>75.86205554635427</v>
          </cell>
          <cell r="E30">
            <v>55.616300010131368</v>
          </cell>
          <cell r="F30">
            <v>8</v>
          </cell>
          <cell r="I30">
            <v>0.73312408436056598</v>
          </cell>
          <cell r="M30">
            <v>0.87</v>
          </cell>
          <cell r="O30">
            <v>3.6</v>
          </cell>
          <cell r="Q30">
            <v>1.6662292759401391</v>
          </cell>
        </row>
        <row r="31">
          <cell r="D31">
            <v>2.534703879948188</v>
          </cell>
          <cell r="E31">
            <v>3.8584020081913222</v>
          </cell>
          <cell r="F31">
            <v>4</v>
          </cell>
          <cell r="I31">
            <v>1.52222988993499</v>
          </cell>
          <cell r="M31">
            <v>0</v>
          </cell>
          <cell r="N31">
            <v>0</v>
          </cell>
          <cell r="O31">
            <v>0</v>
          </cell>
          <cell r="Q31">
            <v>0</v>
          </cell>
        </row>
        <row r="32">
          <cell r="D32">
            <v>3.0232106273873689</v>
          </cell>
          <cell r="E32">
            <v>2.4151385886445569</v>
          </cell>
          <cell r="F32">
            <v>7</v>
          </cell>
          <cell r="I32">
            <v>0.79886547327061286</v>
          </cell>
          <cell r="Q32">
            <v>0</v>
          </cell>
        </row>
        <row r="33">
          <cell r="D33">
            <v>6.0994330922852509</v>
          </cell>
          <cell r="E33">
            <v>6.2687644107317473</v>
          </cell>
          <cell r="F33">
            <v>8</v>
          </cell>
          <cell r="I33">
            <v>1.027761812595448</v>
          </cell>
          <cell r="M33">
            <v>1.256</v>
          </cell>
          <cell r="N33">
            <v>1.256</v>
          </cell>
          <cell r="O33">
            <v>2.8</v>
          </cell>
          <cell r="Q33">
            <v>1.4755609102981821</v>
          </cell>
        </row>
        <row r="34">
          <cell r="D34">
            <v>44.050119177031235</v>
          </cell>
          <cell r="E34">
            <v>16.642784521019994</v>
          </cell>
          <cell r="F34">
            <v>11</v>
          </cell>
          <cell r="I34">
            <v>0.37781474447628582</v>
          </cell>
          <cell r="M34">
            <v>2.1640000000000001</v>
          </cell>
          <cell r="N34">
            <v>2.1640000000000001</v>
          </cell>
          <cell r="O34">
            <v>5.4</v>
          </cell>
          <cell r="Q34">
            <v>2.0215637511589883</v>
          </cell>
        </row>
        <row r="35">
          <cell r="D35">
            <v>32.642977829775774</v>
          </cell>
          <cell r="E35">
            <v>19.344519908411339</v>
          </cell>
          <cell r="F35">
            <v>8</v>
          </cell>
          <cell r="I35">
            <v>0.59260892217884453</v>
          </cell>
          <cell r="M35">
            <v>4.7380000000000004</v>
          </cell>
          <cell r="N35">
            <v>4.7380000000000004</v>
          </cell>
          <cell r="O35">
            <v>7.6</v>
          </cell>
          <cell r="Q35">
            <v>2.3702151801049625</v>
          </cell>
        </row>
        <row r="36">
          <cell r="E36">
            <v>0</v>
          </cell>
          <cell r="F36">
            <v>3</v>
          </cell>
          <cell r="I36" t="e">
            <v>#DIV/0!</v>
          </cell>
          <cell r="M36">
            <v>0.16300000000000001</v>
          </cell>
          <cell r="N36">
            <v>0.16300000000000001</v>
          </cell>
          <cell r="O36">
            <v>0.6</v>
          </cell>
          <cell r="Q36">
            <v>0.69073873497871829</v>
          </cell>
        </row>
        <row r="37">
          <cell r="D37">
            <v>114.79867080231411</v>
          </cell>
          <cell r="E37">
            <v>17.703983311378568</v>
          </cell>
          <cell r="F37">
            <v>11</v>
          </cell>
          <cell r="I37">
            <v>0.15421766809360735</v>
          </cell>
          <cell r="M37">
            <v>2.5630000000000002</v>
          </cell>
          <cell r="N37">
            <v>2.5630000000000002</v>
          </cell>
          <cell r="O37">
            <v>7.6</v>
          </cell>
          <cell r="Q37">
            <v>2.3702151801049625</v>
          </cell>
        </row>
        <row r="38">
          <cell r="D38">
            <v>301.06604412783656</v>
          </cell>
          <cell r="E38">
            <v>141.17623231351018</v>
          </cell>
          <cell r="F38">
            <v>10</v>
          </cell>
          <cell r="I38">
            <v>0.46892113895635773</v>
          </cell>
          <cell r="M38">
            <v>3.4940000000000002</v>
          </cell>
          <cell r="N38">
            <v>3.4940000000000002</v>
          </cell>
          <cell r="O38">
            <v>9.8000000000000007</v>
          </cell>
          <cell r="Q38">
            <v>2.6592630558107637</v>
          </cell>
        </row>
        <row r="39">
          <cell r="D39">
            <v>3.9884213182412385</v>
          </cell>
          <cell r="E39">
            <v>4.090963662182606</v>
          </cell>
          <cell r="F39">
            <v>9</v>
          </cell>
          <cell r="I39">
            <v>1.0257100079854615</v>
          </cell>
          <cell r="M39">
            <v>0.97799999999999998</v>
          </cell>
          <cell r="N39">
            <v>0.97799999999999998</v>
          </cell>
          <cell r="O39">
            <v>0.8</v>
          </cell>
          <cell r="Q39">
            <v>0.79679357427127895</v>
          </cell>
        </row>
        <row r="40">
          <cell r="D40">
            <v>2.0696072219576562</v>
          </cell>
          <cell r="E40">
            <v>1.3810190645078857</v>
          </cell>
          <cell r="F40">
            <v>4</v>
          </cell>
          <cell r="I40">
            <v>0.66728558436395957</v>
          </cell>
          <cell r="M40">
            <v>3.3220000000000001</v>
          </cell>
          <cell r="N40">
            <v>3.3220000000000001</v>
          </cell>
          <cell r="O40">
            <v>0.4</v>
          </cell>
          <cell r="Q40">
            <v>0.56455292046007521</v>
          </cell>
        </row>
        <row r="41">
          <cell r="D41">
            <v>31.432458164331379</v>
          </cell>
          <cell r="E41">
            <v>16.921552208929516</v>
          </cell>
          <cell r="F41">
            <v>9</v>
          </cell>
          <cell r="I41">
            <v>0.53834644813530974</v>
          </cell>
          <cell r="M41">
            <v>2.7959999999999998</v>
          </cell>
          <cell r="N41">
            <v>2.7959999999999998</v>
          </cell>
          <cell r="O41">
            <v>8</v>
          </cell>
          <cell r="Q41">
            <v>2.4265201420964964</v>
          </cell>
        </row>
        <row r="42">
          <cell r="D42">
            <v>2.152148950667121</v>
          </cell>
          <cell r="E42">
            <v>1.0628589965816122</v>
          </cell>
          <cell r="F42">
            <v>3</v>
          </cell>
          <cell r="I42">
            <v>0.49385940329648104</v>
          </cell>
          <cell r="M42">
            <v>1.498</v>
          </cell>
          <cell r="N42">
            <v>1.498</v>
          </cell>
          <cell r="O42">
            <v>1</v>
          </cell>
          <cell r="Q42">
            <v>0.88994381845147963</v>
          </cell>
        </row>
        <row r="43">
          <cell r="E43">
            <v>0.66797553193919057</v>
          </cell>
          <cell r="F43">
            <v>2</v>
          </cell>
          <cell r="I43" t="e">
            <v>#DIV/0!</v>
          </cell>
          <cell r="Q43">
            <v>0</v>
          </cell>
        </row>
        <row r="44">
          <cell r="D44">
            <v>2.7623377463006182</v>
          </cell>
          <cell r="E44">
            <v>3.1870256586945032</v>
          </cell>
          <cell r="F44">
            <v>4</v>
          </cell>
          <cell r="I44">
            <v>1.1537422109090882</v>
          </cell>
          <cell r="M44">
            <v>9.1419999999999995</v>
          </cell>
          <cell r="O44">
            <v>0.4</v>
          </cell>
          <cell r="Q44">
            <v>0.56455292046007521</v>
          </cell>
        </row>
        <row r="45">
          <cell r="D45">
            <v>39.574549538954656</v>
          </cell>
          <cell r="E45">
            <v>18.48931166760946</v>
          </cell>
          <cell r="F45">
            <v>9</v>
          </cell>
          <cell r="I45">
            <v>0.46720207514705286</v>
          </cell>
          <cell r="M45">
            <v>3.6150000000000002</v>
          </cell>
          <cell r="N45">
            <v>3.6150000000000002</v>
          </cell>
          <cell r="O45">
            <v>3.4</v>
          </cell>
          <cell r="Q45">
            <v>1.6209626769299779</v>
          </cell>
        </row>
        <row r="46">
          <cell r="D46">
            <v>0.52521448490596179</v>
          </cell>
          <cell r="E46">
            <v>0.49129317523896265</v>
          </cell>
          <cell r="F46">
            <v>7</v>
          </cell>
          <cell r="I46">
            <v>0.9354143675739014</v>
          </cell>
          <cell r="M46">
            <v>0.57899999999999996</v>
          </cell>
          <cell r="N46">
            <v>0.57899999999999996</v>
          </cell>
          <cell r="O46">
            <v>1.5</v>
          </cell>
          <cell r="Q46">
            <v>1.0871982339941506</v>
          </cell>
        </row>
        <row r="47">
          <cell r="D47">
            <v>0.4586468213749994</v>
          </cell>
          <cell r="E47">
            <v>0.64862455512783446</v>
          </cell>
          <cell r="F47">
            <v>2</v>
          </cell>
          <cell r="I47">
            <v>1.4142135623730949</v>
          </cell>
          <cell r="Q47">
            <v>0</v>
          </cell>
        </row>
        <row r="48">
          <cell r="D48">
            <v>11407.06750356362</v>
          </cell>
          <cell r="E48">
            <v>5544.2123072845252</v>
          </cell>
          <cell r="F48">
            <v>2</v>
          </cell>
          <cell r="I48">
            <v>0.48603309356699154</v>
          </cell>
          <cell r="M48">
            <v>14.358000000000001</v>
          </cell>
          <cell r="N48">
            <v>14.358000000000001</v>
          </cell>
          <cell r="O48">
            <v>18.2</v>
          </cell>
          <cell r="Q48">
            <v>3.4510983758797722</v>
          </cell>
        </row>
        <row r="49">
          <cell r="M49">
            <v>3.0630000000000002</v>
          </cell>
          <cell r="N49">
            <v>3.0630000000000002</v>
          </cell>
          <cell r="O49">
            <v>9.4</v>
          </cell>
          <cell r="Q49">
            <v>2.6101953949848276</v>
          </cell>
        </row>
        <row r="50">
          <cell r="D50">
            <v>0.30606789407244378</v>
          </cell>
          <cell r="E50">
            <v>0.53012514309908187</v>
          </cell>
          <cell r="F50">
            <v>3</v>
          </cell>
          <cell r="I50">
            <v>1.7320508075688774</v>
          </cell>
          <cell r="M50">
            <v>0.42599999999999999</v>
          </cell>
          <cell r="O50">
            <v>0.8</v>
          </cell>
          <cell r="Q50">
            <v>0.79679357427127895</v>
          </cell>
        </row>
        <row r="51">
          <cell r="D51">
            <v>0.68975060119787623</v>
          </cell>
          <cell r="E51">
            <v>1.3795012023957525</v>
          </cell>
          <cell r="F51">
            <v>4</v>
          </cell>
          <cell r="I51">
            <v>2</v>
          </cell>
          <cell r="M51">
            <v>0.32100000000000001</v>
          </cell>
          <cell r="N51">
            <v>0.32100000000000001</v>
          </cell>
          <cell r="O51">
            <v>1.6</v>
          </cell>
          <cell r="Q51">
            <v>1.1222833866720117</v>
          </cell>
        </row>
        <row r="52">
          <cell r="D52">
            <v>1.147823975306443</v>
          </cell>
          <cell r="E52">
            <v>0.87802617644506142</v>
          </cell>
          <cell r="F52">
            <v>5</v>
          </cell>
          <cell r="I52">
            <v>0.76494845493242847</v>
          </cell>
          <cell r="M52">
            <v>1.29</v>
          </cell>
          <cell r="N52">
            <v>1.29</v>
          </cell>
          <cell r="O52">
            <v>3</v>
          </cell>
          <cell r="Q52">
            <v>1.525778489820852</v>
          </cell>
        </row>
        <row r="53">
          <cell r="D53">
            <v>0.23412277933997983</v>
          </cell>
          <cell r="E53">
            <v>6.3068110088440363</v>
          </cell>
          <cell r="F53">
            <v>4</v>
          </cell>
          <cell r="I53">
            <v>26.938049456886223</v>
          </cell>
          <cell r="M53">
            <v>1.359</v>
          </cell>
          <cell r="N53">
            <v>1.359</v>
          </cell>
          <cell r="O53">
            <v>3</v>
          </cell>
          <cell r="Q53">
            <v>1.525778489820852</v>
          </cell>
        </row>
        <row r="54">
          <cell r="D54">
            <v>97.399496891807786</v>
          </cell>
          <cell r="E54">
            <v>68.027321802814043</v>
          </cell>
          <cell r="F54">
            <v>8</v>
          </cell>
          <cell r="I54">
            <v>0.69843606973021011</v>
          </cell>
          <cell r="Q54">
            <v>0</v>
          </cell>
        </row>
        <row r="55">
          <cell r="D55">
            <v>136.36542684038253</v>
          </cell>
          <cell r="E55">
            <v>53.010858157403327</v>
          </cell>
          <cell r="F55">
            <v>6</v>
          </cell>
          <cell r="I55">
            <v>0.38874118891919146</v>
          </cell>
          <cell r="Q55">
            <v>0</v>
          </cell>
        </row>
        <row r="56">
          <cell r="D56">
            <v>478.12147283048853</v>
          </cell>
          <cell r="E56">
            <v>81.951927343841376</v>
          </cell>
          <cell r="F56">
            <v>3</v>
          </cell>
          <cell r="I56">
            <v>0.17140398831845882</v>
          </cell>
          <cell r="M56">
            <v>9.1199999999999992</v>
          </cell>
          <cell r="N56">
            <v>9.1199999999999992</v>
          </cell>
          <cell r="O56">
            <v>14.6</v>
          </cell>
          <cell r="Q56">
            <v>3.1582780118285978</v>
          </cell>
        </row>
        <row r="57">
          <cell r="D57">
            <v>3.6779404849958408</v>
          </cell>
          <cell r="E57">
            <v>1.5916469737175905</v>
          </cell>
          <cell r="F57">
            <v>3</v>
          </cell>
          <cell r="I57">
            <v>0.43275495626172167</v>
          </cell>
          <cell r="M57">
            <v>7.6999999999999999E-2</v>
          </cell>
          <cell r="N57">
            <v>7.6999999999999999E-2</v>
          </cell>
          <cell r="O57">
            <v>0</v>
          </cell>
          <cell r="Q57">
            <v>0</v>
          </cell>
        </row>
        <row r="58">
          <cell r="D58">
            <v>13.974821271664098</v>
          </cell>
          <cell r="E58">
            <v>18.834908723870736</v>
          </cell>
          <cell r="F58">
            <v>5</v>
          </cell>
          <cell r="I58">
            <v>1.3477745695439516</v>
          </cell>
          <cell r="M58">
            <v>0.10299999999999999</v>
          </cell>
          <cell r="N58">
            <v>0.10299999999999999</v>
          </cell>
          <cell r="O58">
            <v>0</v>
          </cell>
          <cell r="Q58">
            <v>0</v>
          </cell>
        </row>
        <row r="59">
          <cell r="D59">
            <v>348.01336580572973</v>
          </cell>
          <cell r="E59">
            <v>252.04186158693918</v>
          </cell>
          <cell r="F59">
            <v>6</v>
          </cell>
          <cell r="I59">
            <v>0.72423040708050168</v>
          </cell>
          <cell r="M59">
            <v>13.503</v>
          </cell>
          <cell r="N59">
            <v>13.503</v>
          </cell>
          <cell r="O59">
            <v>14.8</v>
          </cell>
          <cell r="Q59">
            <v>3.1761108293005145</v>
          </cell>
        </row>
        <row r="60">
          <cell r="D60">
            <v>1747.4364175596947</v>
          </cell>
          <cell r="E60" t="e">
            <v>#DIV/0!</v>
          </cell>
          <cell r="F60">
            <v>1</v>
          </cell>
          <cell r="I60" t="e">
            <v>#DIV/0!</v>
          </cell>
          <cell r="M60">
            <v>10.49</v>
          </cell>
          <cell r="N60">
            <v>10.49</v>
          </cell>
          <cell r="O60">
            <v>12.4</v>
          </cell>
          <cell r="Q60">
            <v>2.9478670254948747</v>
          </cell>
        </row>
        <row r="61">
          <cell r="D61">
            <v>0.91802237445065848</v>
          </cell>
          <cell r="E61">
            <v>0</v>
          </cell>
          <cell r="F61">
            <v>2</v>
          </cell>
          <cell r="I61">
            <v>0</v>
          </cell>
          <cell r="M61">
            <v>0.443</v>
          </cell>
          <cell r="N61">
            <v>0.443</v>
          </cell>
          <cell r="O61">
            <v>0</v>
          </cell>
          <cell r="Q61">
            <v>0</v>
          </cell>
        </row>
        <row r="62">
          <cell r="D62">
            <v>245.63287531402653</v>
          </cell>
          <cell r="E62">
            <v>116.79274033935832</v>
          </cell>
          <cell r="F62">
            <v>7</v>
          </cell>
          <cell r="I62">
            <v>0.47547682772530336</v>
          </cell>
          <cell r="M62">
            <v>0.34399999999999997</v>
          </cell>
          <cell r="N62">
            <v>0.34399999999999997</v>
          </cell>
          <cell r="O62">
            <v>2.2000000000000002</v>
          </cell>
          <cell r="Q62">
            <v>1.3119756095293846</v>
          </cell>
        </row>
        <row r="63">
          <cell r="D63">
            <v>297.23665280348888</v>
          </cell>
          <cell r="E63">
            <v>19.140591317611559</v>
          </cell>
          <cell r="F63">
            <v>7</v>
          </cell>
          <cell r="I63">
            <v>6.4395124682910213E-2</v>
          </cell>
          <cell r="Q63">
            <v>0</v>
          </cell>
        </row>
        <row r="64">
          <cell r="M64">
            <v>0.22500000000000001</v>
          </cell>
          <cell r="O64">
            <v>4</v>
          </cell>
          <cell r="Q64">
            <v>1.7527121840165316</v>
          </cell>
        </row>
        <row r="65">
          <cell r="D65">
            <v>22.345827311721639</v>
          </cell>
          <cell r="E65">
            <v>22.155176877261354</v>
          </cell>
          <cell r="F65">
            <v>5</v>
          </cell>
          <cell r="I65">
            <v>0.99146818635082368</v>
          </cell>
          <cell r="M65">
            <v>0.17799999999999999</v>
          </cell>
          <cell r="O65">
            <v>4.4000000000000004</v>
          </cell>
          <cell r="Q65">
            <v>1.8344263408488224</v>
          </cell>
        </row>
        <row r="66">
          <cell r="D66">
            <v>579.63114485045185</v>
          </cell>
          <cell r="E66">
            <v>122.17698775635418</v>
          </cell>
          <cell r="F66">
            <v>7</v>
          </cell>
          <cell r="I66">
            <v>0.21078402850122305</v>
          </cell>
          <cell r="Q66">
            <v>0</v>
          </cell>
        </row>
        <row r="67">
          <cell r="D67">
            <v>44.69804052298516</v>
          </cell>
          <cell r="E67">
            <v>38.572910879282851</v>
          </cell>
          <cell r="F67">
            <v>8</v>
          </cell>
          <cell r="I67">
            <v>0.86296648416718469</v>
          </cell>
          <cell r="M67">
            <v>0.128</v>
          </cell>
          <cell r="N67">
            <v>0.128</v>
          </cell>
          <cell r="O67">
            <v>2</v>
          </cell>
          <cell r="Q67">
            <v>1.2521980673998823</v>
          </cell>
        </row>
        <row r="68">
          <cell r="D68">
            <v>208.43707553946766</v>
          </cell>
          <cell r="E68">
            <v>48.171963369955797</v>
          </cell>
          <cell r="F68">
            <v>14</v>
          </cell>
          <cell r="I68">
            <v>0.23111033987249746</v>
          </cell>
          <cell r="Q68">
            <v>0</v>
          </cell>
        </row>
        <row r="69">
          <cell r="D69">
            <v>671.60424062828201</v>
          </cell>
          <cell r="E69">
            <v>158.31437975197215</v>
          </cell>
          <cell r="F69">
            <v>13</v>
          </cell>
          <cell r="I69">
            <v>0.23572570001027679</v>
          </cell>
          <cell r="M69">
            <v>11.109</v>
          </cell>
          <cell r="N69">
            <v>11.109</v>
          </cell>
          <cell r="O69">
            <v>15.2</v>
          </cell>
          <cell r="Q69">
            <v>3.2111804683013379</v>
          </cell>
        </row>
        <row r="70">
          <cell r="D70">
            <v>443.47948363145343</v>
          </cell>
          <cell r="E70">
            <v>102.21458556265826</v>
          </cell>
          <cell r="F70">
            <v>14</v>
          </cell>
          <cell r="I70">
            <v>0.23048323391573636</v>
          </cell>
          <cell r="M70">
            <v>10.887</v>
          </cell>
          <cell r="N70">
            <v>10.887</v>
          </cell>
          <cell r="O70">
            <v>14.8</v>
          </cell>
          <cell r="Q70">
            <v>3.1761108293005145</v>
          </cell>
        </row>
        <row r="71">
          <cell r="D71">
            <v>0.30832421970413576</v>
          </cell>
          <cell r="E71">
            <v>0.47765383068776579</v>
          </cell>
          <cell r="F71">
            <v>6</v>
          </cell>
          <cell r="I71">
            <v>1.5491933496048955</v>
          </cell>
          <cell r="M71">
            <v>0.23100000000000001</v>
          </cell>
          <cell r="N71">
            <v>0.23100000000000001</v>
          </cell>
          <cell r="O71">
            <v>0.2</v>
          </cell>
          <cell r="Q71">
            <v>0.39959979979974969</v>
          </cell>
        </row>
        <row r="72">
          <cell r="D72">
            <v>2.8678899554932302</v>
          </cell>
          <cell r="E72">
            <v>5.558131928522986</v>
          </cell>
          <cell r="F72">
            <v>8</v>
          </cell>
          <cell r="I72">
            <v>1.938056206751168</v>
          </cell>
          <cell r="M72">
            <v>9.1999999999999998E-2</v>
          </cell>
          <cell r="N72">
            <v>9.1999999999999998E-2</v>
          </cell>
          <cell r="O72">
            <v>0.2</v>
          </cell>
          <cell r="Q72">
            <v>0.39959979979974969</v>
          </cell>
        </row>
        <row r="73">
          <cell r="D73">
            <v>0.4592080527109571</v>
          </cell>
          <cell r="E73">
            <v>0.64941825609477466</v>
          </cell>
          <cell r="F73">
            <v>2</v>
          </cell>
          <cell r="I73">
            <v>1.4142135623730951</v>
          </cell>
          <cell r="M73">
            <v>0.18</v>
          </cell>
          <cell r="O73">
            <v>14.2</v>
          </cell>
          <cell r="Q73">
            <v>3.1219993593849438</v>
          </cell>
        </row>
        <row r="74">
          <cell r="E74">
            <v>0.41128608417089568</v>
          </cell>
          <cell r="F74">
            <v>5</v>
          </cell>
          <cell r="I74" t="e">
            <v>#DIV/0!</v>
          </cell>
          <cell r="M74">
            <v>0.41699999999999998</v>
          </cell>
          <cell r="N74">
            <v>0.41699999999999998</v>
          </cell>
          <cell r="O74">
            <v>0.2</v>
          </cell>
          <cell r="Q74">
            <v>0.39959979979974969</v>
          </cell>
        </row>
        <row r="75">
          <cell r="D75">
            <v>0.91802585636093093</v>
          </cell>
          <cell r="E75" t="e">
            <v>#DIV/0!</v>
          </cell>
          <cell r="F75">
            <v>1</v>
          </cell>
          <cell r="I75" t="e">
            <v>#DIV/0!</v>
          </cell>
          <cell r="M75">
            <v>0.32</v>
          </cell>
          <cell r="N75">
            <v>0.32</v>
          </cell>
          <cell r="O75">
            <v>0.2</v>
          </cell>
          <cell r="Q75">
            <v>0.39959979979974969</v>
          </cell>
        </row>
        <row r="76">
          <cell r="D76">
            <v>0.92058165020539073</v>
          </cell>
          <cell r="E76">
            <v>1.3018990549922682</v>
          </cell>
          <cell r="F76">
            <v>2</v>
          </cell>
          <cell r="I76">
            <v>1.4142135623730951</v>
          </cell>
          <cell r="M76">
            <v>0.93400000000000005</v>
          </cell>
          <cell r="N76">
            <v>0.93400000000000005</v>
          </cell>
          <cell r="O76">
            <v>2.6</v>
          </cell>
          <cell r="Q76">
            <v>1.4233481654184263</v>
          </cell>
        </row>
        <row r="77">
          <cell r="D77">
            <v>7.355880535530388</v>
          </cell>
          <cell r="E77" t="e">
            <v>#DIV/0!</v>
          </cell>
          <cell r="F77">
            <v>1</v>
          </cell>
          <cell r="I77" t="e">
            <v>#DIV/0!</v>
          </cell>
          <cell r="M77">
            <v>0.128</v>
          </cell>
          <cell r="N77">
            <v>0.128</v>
          </cell>
          <cell r="O77">
            <v>0.2</v>
          </cell>
          <cell r="Q77">
            <v>0.39959979979974969</v>
          </cell>
        </row>
        <row r="78">
          <cell r="E78">
            <v>0.45473765410882427</v>
          </cell>
          <cell r="F78">
            <v>4</v>
          </cell>
          <cell r="I78" t="e">
            <v>#DIV/0!</v>
          </cell>
          <cell r="M78">
            <v>0.61399999999999999</v>
          </cell>
          <cell r="N78">
            <v>0.61399999999999999</v>
          </cell>
          <cell r="O78">
            <v>0</v>
          </cell>
          <cell r="Q78">
            <v>0</v>
          </cell>
        </row>
        <row r="79">
          <cell r="E79" t="e">
            <v>#DIV/0!</v>
          </cell>
          <cell r="F79">
            <v>1</v>
          </cell>
          <cell r="I79" t="e">
            <v>#DIV/0!</v>
          </cell>
          <cell r="M79">
            <v>0.01</v>
          </cell>
          <cell r="N79">
            <v>0.01</v>
          </cell>
          <cell r="O79">
            <v>0</v>
          </cell>
          <cell r="Q79">
            <v>0</v>
          </cell>
        </row>
        <row r="80">
          <cell r="E80">
            <v>1.2980220476813917</v>
          </cell>
          <cell r="F80">
            <v>2</v>
          </cell>
          <cell r="I80" t="e">
            <v>#DIV/0!</v>
          </cell>
          <cell r="M80">
            <v>0.21099999999999999</v>
          </cell>
          <cell r="N80">
            <v>0.21099999999999999</v>
          </cell>
          <cell r="O80">
            <v>0.4</v>
          </cell>
          <cell r="Q80">
            <v>0.56455292046007521</v>
          </cell>
        </row>
        <row r="81">
          <cell r="E81">
            <v>3.1813902744261751</v>
          </cell>
          <cell r="F81">
            <v>3</v>
          </cell>
          <cell r="I81" t="e">
            <v>#DIV/0!</v>
          </cell>
          <cell r="M81">
            <v>0.98</v>
          </cell>
          <cell r="N81">
            <v>0.98</v>
          </cell>
          <cell r="O81">
            <v>0.2</v>
          </cell>
          <cell r="Q81">
            <v>0.39959979979974969</v>
          </cell>
        </row>
        <row r="82">
          <cell r="E82">
            <v>1.3935954455498298</v>
          </cell>
          <cell r="F82">
            <v>4</v>
          </cell>
          <cell r="I82" t="e">
            <v>#DIV/0!</v>
          </cell>
          <cell r="M82">
            <v>0.76200000000000001</v>
          </cell>
          <cell r="N82">
            <v>0.76200000000000001</v>
          </cell>
          <cell r="O82">
            <v>2.6</v>
          </cell>
          <cell r="Q82">
            <v>1.4233481654184263</v>
          </cell>
        </row>
        <row r="83">
          <cell r="D83">
            <v>7.1093761439173759</v>
          </cell>
          <cell r="E83">
            <v>5.1652394087878042E-3</v>
          </cell>
          <cell r="F83">
            <v>3</v>
          </cell>
          <cell r="I83">
            <v>7.2653905268566616E-4</v>
          </cell>
          <cell r="M83">
            <v>0.42799999999999999</v>
          </cell>
          <cell r="N83">
            <v>0.42799999999999999</v>
          </cell>
          <cell r="O83">
            <v>0</v>
          </cell>
          <cell r="Q83">
            <v>0</v>
          </cell>
        </row>
        <row r="84">
          <cell r="D84">
            <v>8.5679419506809946</v>
          </cell>
          <cell r="E84">
            <v>5.059260484067778</v>
          </cell>
          <cell r="F84">
            <v>4</v>
          </cell>
          <cell r="I84">
            <v>0.59048725040272465</v>
          </cell>
          <cell r="M84">
            <v>0.79200000000000004</v>
          </cell>
          <cell r="N84">
            <v>0.79200000000000004</v>
          </cell>
          <cell r="O84">
            <v>1.6</v>
          </cell>
          <cell r="Q84">
            <v>1.1222833866720117</v>
          </cell>
        </row>
        <row r="85">
          <cell r="D85">
            <v>50.588102476665355</v>
          </cell>
          <cell r="E85">
            <v>23.053450270851922</v>
          </cell>
          <cell r="F85">
            <v>5</v>
          </cell>
          <cell r="I85">
            <v>0.45570893435834497</v>
          </cell>
          <cell r="M85">
            <v>7.0049999999999999</v>
          </cell>
          <cell r="N85">
            <v>7.0049999999999999</v>
          </cell>
          <cell r="O85">
            <v>12.6</v>
          </cell>
          <cell r="Q85">
            <v>2.968150939558162</v>
          </cell>
        </row>
        <row r="86">
          <cell r="D86">
            <v>288.263126537505</v>
          </cell>
          <cell r="E86">
            <v>95.083446665691469</v>
          </cell>
          <cell r="F86">
            <v>5</v>
          </cell>
          <cell r="I86">
            <v>0.3298494948271522</v>
          </cell>
          <cell r="M86">
            <v>3.125</v>
          </cell>
          <cell r="O86">
            <v>14</v>
          </cell>
          <cell r="Q86">
            <v>3.1035463586033316</v>
          </cell>
        </row>
        <row r="87">
          <cell r="D87">
            <v>2620.8177343211928</v>
          </cell>
          <cell r="E87">
            <v>502.83378838559383</v>
          </cell>
          <cell r="F87">
            <v>6</v>
          </cell>
          <cell r="I87">
            <v>0.19186141096371614</v>
          </cell>
          <cell r="M87">
            <v>9.0909999999999993</v>
          </cell>
          <cell r="N87">
            <v>9.0909999999999993</v>
          </cell>
          <cell r="O87">
            <v>13.4</v>
          </cell>
          <cell r="Q87">
            <v>3.0468869358740571</v>
          </cell>
        </row>
        <row r="88">
          <cell r="D88">
            <v>2083.1112753393236</v>
          </cell>
          <cell r="E88">
            <v>467.80050423468231</v>
          </cell>
          <cell r="F88">
            <v>5</v>
          </cell>
          <cell r="I88">
            <v>0.22456817826905623</v>
          </cell>
          <cell r="M88">
            <v>9.19</v>
          </cell>
          <cell r="N88">
            <v>9.19</v>
          </cell>
          <cell r="O88">
            <v>12.6</v>
          </cell>
          <cell r="Q88">
            <v>2.968150939558162</v>
          </cell>
        </row>
        <row r="89">
          <cell r="D89">
            <v>47.747871594245296</v>
          </cell>
          <cell r="E89">
            <v>8.785313483911791</v>
          </cell>
          <cell r="F89">
            <v>4</v>
          </cell>
          <cell r="I89">
            <v>0.18399382402985731</v>
          </cell>
          <cell r="M89">
            <v>1.98</v>
          </cell>
          <cell r="N89">
            <v>1.98</v>
          </cell>
          <cell r="O89">
            <v>4</v>
          </cell>
          <cell r="Q89">
            <v>1.7527121840165316</v>
          </cell>
        </row>
        <row r="90">
          <cell r="D90">
            <v>844.46423264334123</v>
          </cell>
          <cell r="E90">
            <v>50.324751678355788</v>
          </cell>
          <cell r="F90">
            <v>3</v>
          </cell>
          <cell r="I90">
            <v>5.959370418902088E-2</v>
          </cell>
          <cell r="M90">
            <v>6.33</v>
          </cell>
          <cell r="N90">
            <v>6.33</v>
          </cell>
          <cell r="O90">
            <v>9.1999999999999993</v>
          </cell>
          <cell r="Q90">
            <v>2.5851266893519935</v>
          </cell>
        </row>
        <row r="91">
          <cell r="E91">
            <v>9.3119865037818865</v>
          </cell>
          <cell r="F91">
            <v>3</v>
          </cell>
          <cell r="I91" t="e">
            <v>#DIV/0!</v>
          </cell>
          <cell r="M91">
            <v>0.82</v>
          </cell>
          <cell r="N91">
            <v>0.82</v>
          </cell>
          <cell r="O91">
            <v>1.6</v>
          </cell>
          <cell r="Q91">
            <v>1.1222833866720117</v>
          </cell>
        </row>
        <row r="92">
          <cell r="D92">
            <v>24.804641217531451</v>
          </cell>
          <cell r="E92">
            <v>1.589905630005926</v>
          </cell>
          <cell r="F92">
            <v>3</v>
          </cell>
          <cell r="I92">
            <v>6.4097102476217666E-2</v>
          </cell>
          <cell r="M92">
            <v>3.2639999999999998</v>
          </cell>
          <cell r="N92">
            <v>3.2639999999999998</v>
          </cell>
          <cell r="O92">
            <v>6.4</v>
          </cell>
          <cell r="Q92">
            <v>2.1891368161903451</v>
          </cell>
        </row>
        <row r="93">
          <cell r="D93">
            <v>596.50340228902019</v>
          </cell>
          <cell r="E93">
            <v>98.634118841673796</v>
          </cell>
          <cell r="F93">
            <v>5</v>
          </cell>
          <cell r="I93">
            <v>0.1653538244093421</v>
          </cell>
          <cell r="M93">
            <v>5.7770000000000001</v>
          </cell>
          <cell r="N93">
            <v>5.7770000000000001</v>
          </cell>
          <cell r="O93">
            <v>12.2</v>
          </cell>
          <cell r="Q93">
            <v>2.92733325742048</v>
          </cell>
        </row>
        <row r="94">
          <cell r="D94">
            <v>29.080276393782849</v>
          </cell>
          <cell r="E94">
            <v>11.215597777657827</v>
          </cell>
          <cell r="F94">
            <v>3</v>
          </cell>
          <cell r="I94">
            <v>0.38567713820132876</v>
          </cell>
          <cell r="M94">
            <v>1.613</v>
          </cell>
          <cell r="N94">
            <v>1.613</v>
          </cell>
          <cell r="O94">
            <v>3.8</v>
          </cell>
          <cell r="Q94">
            <v>1.7101111075014981</v>
          </cell>
        </row>
        <row r="95">
          <cell r="D95">
            <v>20.901076234313333</v>
          </cell>
          <cell r="E95">
            <v>9.93554781938691</v>
          </cell>
          <cell r="F95">
            <v>6</v>
          </cell>
          <cell r="I95">
            <v>0.47536058468968712</v>
          </cell>
          <cell r="O95">
            <v>0.6</v>
          </cell>
          <cell r="Q95">
            <v>0.69073873497871829</v>
          </cell>
        </row>
        <row r="96">
          <cell r="D96">
            <v>0.91866206291579855</v>
          </cell>
          <cell r="E96">
            <v>2.0556317215581457</v>
          </cell>
          <cell r="F96">
            <v>5</v>
          </cell>
          <cell r="I96">
            <v>2.2376364547303158</v>
          </cell>
          <cell r="M96">
            <v>0.85</v>
          </cell>
          <cell r="N96">
            <v>0.85</v>
          </cell>
          <cell r="Q96">
            <v>0</v>
          </cell>
        </row>
        <row r="97">
          <cell r="D97">
            <v>2.2115465253705375</v>
          </cell>
          <cell r="E97">
            <v>1.906116220122785</v>
          </cell>
          <cell r="F97">
            <v>5</v>
          </cell>
          <cell r="I97">
            <v>0.86189288728774149</v>
          </cell>
          <cell r="M97">
            <v>1.8220000000000001</v>
          </cell>
          <cell r="N97">
            <v>1.8220000000000001</v>
          </cell>
          <cell r="Q97">
            <v>0</v>
          </cell>
        </row>
        <row r="98">
          <cell r="D98">
            <v>0.46248627020303329</v>
          </cell>
          <cell r="E98">
            <v>1.1908913821388722</v>
          </cell>
          <cell r="F98">
            <v>4</v>
          </cell>
          <cell r="I98">
            <v>2.5749767265870753</v>
          </cell>
          <cell r="Q98">
            <v>0</v>
          </cell>
        </row>
        <row r="99">
          <cell r="D99">
            <v>3.2183584188218823</v>
          </cell>
          <cell r="E99">
            <v>2.304436569476441</v>
          </cell>
          <cell r="F99">
            <v>8</v>
          </cell>
          <cell r="I99">
            <v>0.71602856785603353</v>
          </cell>
          <cell r="M99">
            <v>6.1230000000000002</v>
          </cell>
          <cell r="N99">
            <v>6.1230000000000002</v>
          </cell>
          <cell r="Q99">
            <v>0</v>
          </cell>
        </row>
        <row r="100">
          <cell r="D100">
            <v>109.02477268362342</v>
          </cell>
          <cell r="E100">
            <v>42.626857551088314</v>
          </cell>
          <cell r="F100">
            <v>12</v>
          </cell>
          <cell r="I100">
            <v>0.39098322795669793</v>
          </cell>
          <cell r="M100">
            <v>1.79</v>
          </cell>
          <cell r="N100">
            <v>1.79</v>
          </cell>
          <cell r="Q100">
            <v>0</v>
          </cell>
        </row>
        <row r="101">
          <cell r="D101">
            <v>0.73501547215621188</v>
          </cell>
          <cell r="E101">
            <v>1.1981343420604926</v>
          </cell>
          <cell r="F101">
            <v>5</v>
          </cell>
          <cell r="I101">
            <v>1.6300804370086168</v>
          </cell>
          <cell r="M101">
            <v>2.2330000000000001</v>
          </cell>
          <cell r="N101">
            <v>2.2330000000000001</v>
          </cell>
          <cell r="Q101">
            <v>0</v>
          </cell>
        </row>
        <row r="102">
          <cell r="D102">
            <v>20.829635252047623</v>
          </cell>
          <cell r="E102">
            <v>4.585833202579841</v>
          </cell>
          <cell r="F102">
            <v>8</v>
          </cell>
          <cell r="I102">
            <v>0.220159073699048</v>
          </cell>
          <cell r="M102">
            <v>4.87</v>
          </cell>
          <cell r="N102">
            <v>4.87</v>
          </cell>
          <cell r="Q102">
            <v>0</v>
          </cell>
        </row>
        <row r="103">
          <cell r="D103">
            <v>39.094940753309871</v>
          </cell>
          <cell r="E103">
            <v>18.913695226638239</v>
          </cell>
          <cell r="F103">
            <v>6</v>
          </cell>
          <cell r="I103">
            <v>0.48378881927419115</v>
          </cell>
          <cell r="M103">
            <v>2.556</v>
          </cell>
          <cell r="N103">
            <v>2.556</v>
          </cell>
          <cell r="O103">
            <v>3</v>
          </cell>
          <cell r="Q103">
            <v>1.525778489820852</v>
          </cell>
        </row>
        <row r="104">
          <cell r="M104">
            <v>6.7000000000000004E-2</v>
          </cell>
          <cell r="N104">
            <v>6.7000000000000004E-2</v>
          </cell>
          <cell r="Q104">
            <v>0</v>
          </cell>
        </row>
        <row r="105">
          <cell r="Q105">
            <v>0</v>
          </cell>
        </row>
        <row r="106">
          <cell r="D106">
            <v>0.65981577020633797</v>
          </cell>
          <cell r="E106">
            <v>0.69885468064960532</v>
          </cell>
          <cell r="F106">
            <v>7</v>
          </cell>
          <cell r="I106">
            <v>1.0591663797775841</v>
          </cell>
          <cell r="M106">
            <v>6.2E-2</v>
          </cell>
          <cell r="N106">
            <v>6.2E-2</v>
          </cell>
          <cell r="O106">
            <v>0</v>
          </cell>
          <cell r="Q106">
            <v>0</v>
          </cell>
        </row>
        <row r="107">
          <cell r="D107">
            <v>3.2906338607966332</v>
          </cell>
          <cell r="E107">
            <v>2.6987272491709211</v>
          </cell>
          <cell r="F107">
            <v>7</v>
          </cell>
          <cell r="I107">
            <v>0.82012383125407429</v>
          </cell>
          <cell r="M107">
            <v>6.3E-2</v>
          </cell>
          <cell r="N107">
            <v>6.3E-2</v>
          </cell>
          <cell r="O107">
            <v>0.2</v>
          </cell>
          <cell r="Q107">
            <v>0.39959979979974969</v>
          </cell>
        </row>
        <row r="108">
          <cell r="D108">
            <v>9.3188931247798781</v>
          </cell>
          <cell r="E108">
            <v>5.7082628004972475</v>
          </cell>
          <cell r="F108">
            <v>8</v>
          </cell>
          <cell r="I108">
            <v>0.6125472976311318</v>
          </cell>
          <cell r="M108">
            <v>0.252</v>
          </cell>
          <cell r="N108">
            <v>0.252</v>
          </cell>
          <cell r="O108">
            <v>2.4</v>
          </cell>
          <cell r="Q108">
            <v>1.3689119767172759</v>
          </cell>
        </row>
        <row r="109">
          <cell r="E109">
            <v>0.49096288737748495</v>
          </cell>
          <cell r="F109">
            <v>7</v>
          </cell>
          <cell r="I109" t="e">
            <v>#DIV/0!</v>
          </cell>
          <cell r="M109">
            <v>1.6E-2</v>
          </cell>
          <cell r="N109">
            <v>1.6E-2</v>
          </cell>
          <cell r="O109">
            <v>0</v>
          </cell>
          <cell r="Q109">
            <v>0</v>
          </cell>
        </row>
        <row r="110">
          <cell r="I110" t="e">
            <v>#DIV/0!</v>
          </cell>
          <cell r="M110">
            <v>7.0000000000000001E-3</v>
          </cell>
          <cell r="N110">
            <v>7.0000000000000001E-3</v>
          </cell>
          <cell r="O110">
            <v>0</v>
          </cell>
          <cell r="Q110">
            <v>0</v>
          </cell>
        </row>
        <row r="111">
          <cell r="Q111">
            <v>0</v>
          </cell>
        </row>
        <row r="112">
          <cell r="D112">
            <v>0.11572270970651087</v>
          </cell>
          <cell r="E112">
            <v>0.32731325108302461</v>
          </cell>
          <cell r="F112">
            <v>8</v>
          </cell>
          <cell r="I112">
            <v>2.8284271247461907</v>
          </cell>
          <cell r="Q112">
            <v>0</v>
          </cell>
        </row>
        <row r="113">
          <cell r="E113">
            <v>0</v>
          </cell>
          <cell r="F113">
            <v>4</v>
          </cell>
          <cell r="I113" t="e">
            <v>#DIV/0!</v>
          </cell>
          <cell r="Q113">
            <v>0</v>
          </cell>
        </row>
        <row r="114">
          <cell r="D114">
            <v>0.61418240028718507</v>
          </cell>
          <cell r="E114">
            <v>1.0637951224120104</v>
          </cell>
          <cell r="F114">
            <v>3</v>
          </cell>
          <cell r="I114">
            <v>1.7320508075688772</v>
          </cell>
          <cell r="M114">
            <v>0</v>
          </cell>
          <cell r="N114">
            <v>0</v>
          </cell>
          <cell r="Q114">
            <v>0</v>
          </cell>
        </row>
        <row r="115">
          <cell r="D115">
            <v>1.1490434881193687</v>
          </cell>
          <cell r="E115">
            <v>0.45947440997676731</v>
          </cell>
          <cell r="F115">
            <v>4</v>
          </cell>
          <cell r="I115">
            <v>0.39987556148008446</v>
          </cell>
          <cell r="Q115">
            <v>0</v>
          </cell>
        </row>
        <row r="116">
          <cell r="D116">
            <v>6.2468423045710253</v>
          </cell>
          <cell r="E116">
            <v>5.4720547297573763</v>
          </cell>
          <cell r="F116">
            <v>4</v>
          </cell>
          <cell r="I116">
            <v>0.87597132486493046</v>
          </cell>
          <cell r="Q116">
            <v>0</v>
          </cell>
        </row>
        <row r="117">
          <cell r="D117">
            <v>0.30668971787669075</v>
          </cell>
          <cell r="E117">
            <v>3.2630106753507615</v>
          </cell>
          <cell r="F117">
            <v>12</v>
          </cell>
          <cell r="I117">
            <v>10.639452466621997</v>
          </cell>
          <cell r="Q117">
            <v>0</v>
          </cell>
        </row>
        <row r="118">
          <cell r="D118">
            <v>3.6862115690281745</v>
          </cell>
          <cell r="E118">
            <v>6.694989172227622</v>
          </cell>
          <cell r="F118">
            <v>14</v>
          </cell>
          <cell r="I118">
            <v>1.8162248820657561</v>
          </cell>
          <cell r="Q118">
            <v>0</v>
          </cell>
        </row>
        <row r="119">
          <cell r="M119">
            <v>0.18099999999999999</v>
          </cell>
          <cell r="N119">
            <v>0.18099999999999999</v>
          </cell>
          <cell r="Q119">
            <v>0</v>
          </cell>
        </row>
        <row r="120">
          <cell r="D120">
            <v>16.647546444169677</v>
          </cell>
          <cell r="E120">
            <v>17.300439237951011</v>
          </cell>
          <cell r="F120">
            <v>17</v>
          </cell>
          <cell r="I120">
            <v>1.039218559682108</v>
          </cell>
          <cell r="Q120">
            <v>0</v>
          </cell>
        </row>
        <row r="121">
          <cell r="D121">
            <v>1.1521802329023454</v>
          </cell>
          <cell r="E121">
            <v>0.88148349809094306</v>
          </cell>
          <cell r="F121">
            <v>4</v>
          </cell>
          <cell r="I121">
            <v>0.76505695282628094</v>
          </cell>
          <cell r="M121">
            <v>3.87</v>
          </cell>
          <cell r="N121">
            <v>3.87</v>
          </cell>
          <cell r="Q121">
            <v>0</v>
          </cell>
        </row>
        <row r="122">
          <cell r="D122">
            <v>2.4602042484465696</v>
          </cell>
          <cell r="E122">
            <v>3.7763101104569099</v>
          </cell>
          <cell r="F122">
            <v>9</v>
          </cell>
          <cell r="I122">
            <v>1.534957966535242</v>
          </cell>
          <cell r="M122">
            <v>1.272</v>
          </cell>
          <cell r="N122">
            <v>1.272</v>
          </cell>
          <cell r="Q122">
            <v>0</v>
          </cell>
        </row>
        <row r="123">
          <cell r="D123">
            <v>1.2258696103075057</v>
          </cell>
          <cell r="E123">
            <v>0.52880512873511876</v>
          </cell>
          <cell r="F123">
            <v>3</v>
          </cell>
          <cell r="I123">
            <v>0.43137143158518265</v>
          </cell>
          <cell r="M123">
            <v>0.48899999999999999</v>
          </cell>
          <cell r="N123">
            <v>0.48899999999999999</v>
          </cell>
          <cell r="Q123">
            <v>0</v>
          </cell>
        </row>
        <row r="124">
          <cell r="D124">
            <v>293.53586253516329</v>
          </cell>
          <cell r="E124">
            <v>106.1070946134615</v>
          </cell>
          <cell r="F124">
            <v>8</v>
          </cell>
          <cell r="I124">
            <v>0.36147915180466478</v>
          </cell>
          <cell r="Q124">
            <v>0</v>
          </cell>
        </row>
        <row r="125">
          <cell r="I125" t="e">
            <v>#DIV/0!</v>
          </cell>
          <cell r="Q125">
            <v>0</v>
          </cell>
        </row>
        <row r="126">
          <cell r="D126">
            <v>0.33611244892061115</v>
          </cell>
          <cell r="E126">
            <v>0.46634035696881293</v>
          </cell>
          <cell r="F126">
            <v>11</v>
          </cell>
          <cell r="I126">
            <v>1.3874533908708668</v>
          </cell>
          <cell r="M126">
            <v>0.105</v>
          </cell>
          <cell r="N126">
            <v>0.105</v>
          </cell>
          <cell r="O126">
            <v>0.2</v>
          </cell>
          <cell r="Q126">
            <v>0.39959979979974969</v>
          </cell>
        </row>
        <row r="127">
          <cell r="E127">
            <v>0</v>
          </cell>
          <cell r="F127">
            <v>2</v>
          </cell>
          <cell r="I127" t="e">
            <v>#DIV/0!</v>
          </cell>
          <cell r="Q127">
            <v>0</v>
          </cell>
        </row>
        <row r="128">
          <cell r="M128">
            <v>7.9000000000000001E-2</v>
          </cell>
          <cell r="N128">
            <v>7.9000000000000001E-2</v>
          </cell>
          <cell r="O128">
            <v>0.4</v>
          </cell>
          <cell r="Q128">
            <v>0.56455292046007521</v>
          </cell>
        </row>
        <row r="129">
          <cell r="D129">
            <v>3.3322075481671933</v>
          </cell>
          <cell r="E129">
            <v>2.3529141517420302</v>
          </cell>
          <cell r="F129">
            <v>8</v>
          </cell>
          <cell r="I129">
            <v>0.70611272489200094</v>
          </cell>
          <cell r="M129">
            <v>0.90100000000000002</v>
          </cell>
          <cell r="N129">
            <v>0.90100000000000002</v>
          </cell>
          <cell r="O129">
            <v>1.4</v>
          </cell>
          <cell r="Q129">
            <v>1.050866309289626</v>
          </cell>
        </row>
        <row r="130">
          <cell r="M130">
            <v>1.67</v>
          </cell>
          <cell r="N130">
            <v>1.67</v>
          </cell>
          <cell r="O130">
            <v>3.2</v>
          </cell>
          <cell r="Q130">
            <v>1.5741918561598518</v>
          </cell>
        </row>
        <row r="131">
          <cell r="D131">
            <v>3.83693935187739</v>
          </cell>
          <cell r="E131">
            <v>3.2675442440322926</v>
          </cell>
          <cell r="F131">
            <v>6</v>
          </cell>
          <cell r="I131">
            <v>0.85160174409155154</v>
          </cell>
          <cell r="Q131">
            <v>0</v>
          </cell>
        </row>
        <row r="132">
          <cell r="D132">
            <v>3.3766182540455438</v>
          </cell>
          <cell r="E132">
            <v>3.7680374934471677</v>
          </cell>
          <cell r="F132">
            <v>9</v>
          </cell>
          <cell r="I132">
            <v>1.1159204890670311</v>
          </cell>
          <cell r="M132">
            <v>1.421</v>
          </cell>
          <cell r="N132">
            <v>1.421</v>
          </cell>
          <cell r="O132">
            <v>5.8</v>
          </cell>
          <cell r="Q132">
            <v>2.0906649659857028</v>
          </cell>
        </row>
        <row r="133">
          <cell r="D133">
            <v>4.2068746545826965</v>
          </cell>
          <cell r="E133">
            <v>3.8619070646401883</v>
          </cell>
          <cell r="F133">
            <v>7</v>
          </cell>
          <cell r="I133">
            <v>0.91799908048918855</v>
          </cell>
          <cell r="M133">
            <v>1.8620000000000001</v>
          </cell>
          <cell r="N133">
            <v>1.8620000000000001</v>
          </cell>
          <cell r="O133">
            <v>7.2</v>
          </cell>
          <cell r="Q133">
            <v>2.3119861591281206</v>
          </cell>
        </row>
        <row r="134">
          <cell r="D134">
            <v>6.217956778527217</v>
          </cell>
          <cell r="E134">
            <v>8.5568176557971647</v>
          </cell>
          <cell r="F134">
            <v>8</v>
          </cell>
          <cell r="I134">
            <v>1.3761462101741933</v>
          </cell>
          <cell r="M134">
            <v>6.6130000000000004</v>
          </cell>
          <cell r="N134">
            <v>6.6130000000000004</v>
          </cell>
          <cell r="O134">
            <v>13.2</v>
          </cell>
          <cell r="Q134">
            <v>3.0275534677359537</v>
          </cell>
        </row>
        <row r="135">
          <cell r="D135">
            <v>25.10128669447008</v>
          </cell>
          <cell r="E135">
            <v>25.699742206387061</v>
          </cell>
          <cell r="F135">
            <v>9</v>
          </cell>
          <cell r="I135">
            <v>1.023841626893526</v>
          </cell>
          <cell r="M135">
            <v>8.0120000000000005</v>
          </cell>
          <cell r="N135">
            <v>8.0120000000000005</v>
          </cell>
          <cell r="O135">
            <v>9.1999999999999993</v>
          </cell>
          <cell r="Q135">
            <v>2.5851266893519935</v>
          </cell>
        </row>
        <row r="136">
          <cell r="D136">
            <v>121.3952011884784</v>
          </cell>
          <cell r="E136">
            <v>28.037457949600729</v>
          </cell>
          <cell r="F136">
            <v>7</v>
          </cell>
          <cell r="I136">
            <v>0.23096018355840708</v>
          </cell>
          <cell r="M136">
            <v>12.673999999999999</v>
          </cell>
          <cell r="N136">
            <v>12.673999999999999</v>
          </cell>
          <cell r="O136">
            <v>16.2</v>
          </cell>
          <cell r="Q136">
            <v>3.2955242375075926</v>
          </cell>
        </row>
        <row r="137">
          <cell r="D137">
            <v>327.52664156244856</v>
          </cell>
          <cell r="E137">
            <v>17.865848854031665</v>
          </cell>
          <cell r="F137">
            <v>3</v>
          </cell>
          <cell r="I137">
            <v>5.4547772873692273E-2</v>
          </cell>
          <cell r="M137">
            <v>15.314</v>
          </cell>
          <cell r="N137">
            <v>15.314</v>
          </cell>
          <cell r="O137">
            <v>13</v>
          </cell>
          <cell r="Q137">
            <v>3.0079893616833155</v>
          </cell>
        </row>
        <row r="138">
          <cell r="I138" t="e">
            <v>#DIV/0!</v>
          </cell>
          <cell r="Q138">
            <v>0</v>
          </cell>
        </row>
        <row r="139">
          <cell r="Q139">
            <v>0</v>
          </cell>
        </row>
        <row r="140">
          <cell r="Q140">
            <v>0</v>
          </cell>
        </row>
        <row r="141">
          <cell r="M141">
            <v>9.9220000000000006</v>
          </cell>
          <cell r="N141">
            <v>9.9220000000000006</v>
          </cell>
          <cell r="O141">
            <v>6.8</v>
          </cell>
          <cell r="Q141">
            <v>2.251683814393131</v>
          </cell>
        </row>
        <row r="142">
          <cell r="D142">
            <v>6.4464415278853702</v>
          </cell>
          <cell r="E142">
            <v>3.0904248652742994</v>
          </cell>
          <cell r="F142">
            <v>11</v>
          </cell>
          <cell r="I142">
            <v>0.47940012360401463</v>
          </cell>
          <cell r="Q142">
            <v>0</v>
          </cell>
        </row>
        <row r="143">
          <cell r="M143">
            <v>19.707000000000001</v>
          </cell>
          <cell r="N143">
            <v>19.707000000000001</v>
          </cell>
          <cell r="O143">
            <v>11.4</v>
          </cell>
          <cell r="Q143">
            <v>2.8425903679566638</v>
          </cell>
        </row>
        <row r="144">
          <cell r="M144">
            <v>10.003</v>
          </cell>
          <cell r="N144">
            <v>10.003</v>
          </cell>
          <cell r="O144">
            <v>10.6</v>
          </cell>
          <cell r="Q144">
            <v>2.7533833732337385</v>
          </cell>
        </row>
        <row r="145">
          <cell r="D145">
            <v>97.499873199646927</v>
          </cell>
          <cell r="E145">
            <v>38.83042889899491</v>
          </cell>
          <cell r="F145">
            <v>7</v>
          </cell>
          <cell r="I145">
            <v>0.39826132716586471</v>
          </cell>
          <cell r="M145">
            <v>7.5</v>
          </cell>
          <cell r="N145">
            <v>7.5</v>
          </cell>
          <cell r="O145">
            <v>10.6</v>
          </cell>
          <cell r="Q145">
            <v>2.7533833732337385</v>
          </cell>
        </row>
        <row r="146">
          <cell r="D146">
            <v>39.264051697825415</v>
          </cell>
          <cell r="E146">
            <v>18.923902201571817</v>
          </cell>
          <cell r="F146">
            <v>13</v>
          </cell>
          <cell r="I146">
            <v>0.48196508977752522</v>
          </cell>
          <cell r="M146">
            <v>7.5</v>
          </cell>
          <cell r="N146">
            <v>7.5</v>
          </cell>
          <cell r="O146">
            <v>10.6</v>
          </cell>
          <cell r="Q146">
            <v>2.7533833732337385</v>
          </cell>
        </row>
        <row r="147">
          <cell r="M147">
            <v>2.8679999999999999</v>
          </cell>
          <cell r="O147">
            <v>3.6</v>
          </cell>
          <cell r="Q147">
            <v>1.6662292759401391</v>
          </cell>
        </row>
        <row r="148">
          <cell r="M148">
            <v>6.0019999999999998</v>
          </cell>
          <cell r="N148">
            <v>6.0019999999999998</v>
          </cell>
          <cell r="O148">
            <v>7.6</v>
          </cell>
          <cell r="Q148">
            <v>2.3702151801049625</v>
          </cell>
        </row>
        <row r="149">
          <cell r="Q149">
            <v>0</v>
          </cell>
        </row>
        <row r="150">
          <cell r="M150">
            <v>16.504999999999999</v>
          </cell>
          <cell r="N150">
            <v>16.504999999999999</v>
          </cell>
          <cell r="O150">
            <v>9</v>
          </cell>
          <cell r="Q150">
            <v>2.5596874809241847</v>
          </cell>
        </row>
        <row r="151">
          <cell r="D151">
            <v>553.4835961363558</v>
          </cell>
          <cell r="E151">
            <v>98.61500931217688</v>
          </cell>
          <cell r="F151">
            <v>9</v>
          </cell>
          <cell r="I151">
            <v>0.1781715122192748</v>
          </cell>
          <cell r="M151">
            <v>0.33100000000000002</v>
          </cell>
          <cell r="O151">
            <v>10.65</v>
          </cell>
          <cell r="Q151">
            <v>2.7590976785898684</v>
          </cell>
        </row>
        <row r="152">
          <cell r="D152">
            <v>554.29490675970703</v>
          </cell>
          <cell r="E152">
            <v>49.02828077600067</v>
          </cell>
          <cell r="F152">
            <v>11</v>
          </cell>
          <cell r="I152">
            <v>8.8451616960743551E-2</v>
          </cell>
          <cell r="M152">
            <v>0.33100000000000002</v>
          </cell>
          <cell r="O152">
            <v>10.65</v>
          </cell>
          <cell r="Q152">
            <v>2.7590976785898684</v>
          </cell>
        </row>
        <row r="153">
          <cell r="D153">
            <v>464.84788269462803</v>
          </cell>
          <cell r="E153">
            <v>123.28715159635887</v>
          </cell>
          <cell r="F153">
            <v>8</v>
          </cell>
          <cell r="I153">
            <v>0.26522042196188672</v>
          </cell>
          <cell r="Q153">
            <v>0</v>
          </cell>
        </row>
        <row r="154">
          <cell r="M154">
            <v>18.196000000000002</v>
          </cell>
          <cell r="N154">
            <v>18.196000000000002</v>
          </cell>
          <cell r="O154">
            <v>13</v>
          </cell>
          <cell r="Q154">
            <v>3.0079893616833155</v>
          </cell>
        </row>
        <row r="155">
          <cell r="D155">
            <v>218.84245889049083</v>
          </cell>
          <cell r="E155">
            <v>64.308815401252971</v>
          </cell>
          <cell r="F155">
            <v>20</v>
          </cell>
          <cell r="I155">
            <v>0.29385895098826881</v>
          </cell>
          <cell r="Q155">
            <v>0</v>
          </cell>
        </row>
        <row r="156">
          <cell r="M156">
            <v>3.855</v>
          </cell>
          <cell r="N156">
            <v>3.855</v>
          </cell>
          <cell r="O156">
            <v>0.2</v>
          </cell>
          <cell r="Q156">
            <v>0.39959979979974969</v>
          </cell>
        </row>
        <row r="157">
          <cell r="M157">
            <v>0.55200000000000005</v>
          </cell>
          <cell r="N157">
            <v>0.55200000000000005</v>
          </cell>
          <cell r="O157">
            <v>0.4</v>
          </cell>
          <cell r="Q157">
            <v>0.56455292046007521</v>
          </cell>
        </row>
        <row r="158">
          <cell r="Q158">
            <v>0</v>
          </cell>
        </row>
        <row r="159">
          <cell r="M159">
            <v>7.8689999999999998</v>
          </cell>
          <cell r="N159">
            <v>7.8689999999999998</v>
          </cell>
          <cell r="O159">
            <v>4.4000000000000004</v>
          </cell>
          <cell r="Q159">
            <v>1.8344263408488224</v>
          </cell>
        </row>
        <row r="160">
          <cell r="Q160">
            <v>0</v>
          </cell>
        </row>
        <row r="161">
          <cell r="D161">
            <v>333.09235492919834</v>
          </cell>
          <cell r="E161">
            <v>44.763714152784395</v>
          </cell>
          <cell r="F161">
            <v>8</v>
          </cell>
          <cell r="I161">
            <v>0.13438829649002093</v>
          </cell>
          <cell r="M161">
            <v>9.0830000000000002</v>
          </cell>
          <cell r="N161">
            <v>9.0830000000000002</v>
          </cell>
          <cell r="O161">
            <v>9</v>
          </cell>
          <cell r="Q161">
            <v>2.5596874809241847</v>
          </cell>
        </row>
        <row r="162">
          <cell r="M162">
            <v>3.1459999999999999</v>
          </cell>
          <cell r="N162">
            <v>3.1459999999999999</v>
          </cell>
          <cell r="O162">
            <v>3</v>
          </cell>
          <cell r="Q162">
            <v>1.525778489820852</v>
          </cell>
        </row>
        <row r="163">
          <cell r="M163">
            <v>14.496</v>
          </cell>
          <cell r="N163">
            <v>14.496</v>
          </cell>
          <cell r="O163">
            <v>15</v>
          </cell>
          <cell r="Q163">
            <v>3.1937438845342623</v>
          </cell>
        </row>
        <row r="164">
          <cell r="M164">
            <v>5.9470000000000001</v>
          </cell>
          <cell r="O164">
            <v>11.2</v>
          </cell>
          <cell r="Q164">
            <v>2.8207233114929937</v>
          </cell>
        </row>
        <row r="165">
          <cell r="Q165">
            <v>0</v>
          </cell>
        </row>
        <row r="166">
          <cell r="D166">
            <v>350.28222704602382</v>
          </cell>
          <cell r="E166">
            <v>102.70590027260394</v>
          </cell>
          <cell r="F166">
            <v>3</v>
          </cell>
          <cell r="I166">
            <v>0.2932089964676094</v>
          </cell>
          <cell r="Q166">
            <v>0</v>
          </cell>
        </row>
        <row r="167">
          <cell r="D167">
            <v>6656.4770695173493</v>
          </cell>
          <cell r="E167" t="e">
            <v>#DIV/0!</v>
          </cell>
          <cell r="F167">
            <v>1</v>
          </cell>
          <cell r="I167" t="e">
            <v>#DIV/0!</v>
          </cell>
          <cell r="Q167">
            <v>0</v>
          </cell>
        </row>
        <row r="168">
          <cell r="D168">
            <v>43.68641729390351</v>
          </cell>
          <cell r="E168">
            <v>39.142274381996359</v>
          </cell>
          <cell r="F168">
            <v>3</v>
          </cell>
          <cell r="I168">
            <v>0.89598270598991669</v>
          </cell>
          <cell r="Q168">
            <v>0</v>
          </cell>
        </row>
        <row r="169">
          <cell r="D169">
            <v>169.03023139661934</v>
          </cell>
          <cell r="E169">
            <v>59.13661221346235</v>
          </cell>
          <cell r="F169">
            <v>8</v>
          </cell>
          <cell r="I169">
            <v>0.349858198292954</v>
          </cell>
          <cell r="Q169">
            <v>0</v>
          </cell>
        </row>
        <row r="170">
          <cell r="D170">
            <v>243.47008332772185</v>
          </cell>
          <cell r="E170">
            <v>75.766637651705608</v>
          </cell>
          <cell r="F170">
            <v>7</v>
          </cell>
          <cell r="I170">
            <v>0.31119485653487972</v>
          </cell>
          <cell r="Q170">
            <v>0</v>
          </cell>
        </row>
        <row r="171">
          <cell r="D171">
            <v>1790.7408447924231</v>
          </cell>
          <cell r="E171">
            <v>70.362456155350003</v>
          </cell>
          <cell r="F171">
            <v>2</v>
          </cell>
          <cell r="I171">
            <v>3.9292372405514767E-2</v>
          </cell>
          <cell r="Q171">
            <v>0</v>
          </cell>
        </row>
        <row r="172">
          <cell r="I172" t="e">
            <v>#DIV/0!</v>
          </cell>
          <cell r="Q172">
            <v>0</v>
          </cell>
        </row>
        <row r="173">
          <cell r="D173">
            <v>0.46271733809897847</v>
          </cell>
          <cell r="E173">
            <v>0.65438113508475226</v>
          </cell>
          <cell r="F173">
            <v>2</v>
          </cell>
          <cell r="I173">
            <v>1.4142135623730951</v>
          </cell>
          <cell r="M173">
            <v>1.1140000000000001</v>
          </cell>
          <cell r="N173">
            <v>1.1140000000000001</v>
          </cell>
          <cell r="O173">
            <v>0</v>
          </cell>
          <cell r="Q173">
            <v>0</v>
          </cell>
        </row>
        <row r="174">
          <cell r="M174">
            <v>1.22</v>
          </cell>
          <cell r="N174">
            <v>1.22</v>
          </cell>
          <cell r="O174">
            <v>2</v>
          </cell>
          <cell r="Q174">
            <v>1.2521980673998823</v>
          </cell>
        </row>
        <row r="175">
          <cell r="M175">
            <v>2.3580000000000001</v>
          </cell>
          <cell r="N175">
            <v>2.3580000000000001</v>
          </cell>
          <cell r="O175">
            <v>1.2</v>
          </cell>
          <cell r="Q175">
            <v>0.97389937878612487</v>
          </cell>
        </row>
        <row r="176">
          <cell r="D176">
            <v>7.1614335514853105</v>
          </cell>
          <cell r="E176">
            <v>3.677159785684434</v>
          </cell>
          <cell r="F176">
            <v>9</v>
          </cell>
          <cell r="I176">
            <v>0.51346699780824978</v>
          </cell>
          <cell r="M176">
            <v>8.26</v>
          </cell>
          <cell r="N176">
            <v>8.26</v>
          </cell>
          <cell r="O176">
            <v>5.8</v>
          </cell>
          <cell r="Q176">
            <v>2.0906649659857028</v>
          </cell>
        </row>
        <row r="177">
          <cell r="I177" t="e">
            <v>#DIV/0!</v>
          </cell>
          <cell r="M177">
            <v>19.181999999999999</v>
          </cell>
          <cell r="N177">
            <v>19.181999999999999</v>
          </cell>
          <cell r="O177">
            <v>13.6</v>
          </cell>
          <cell r="Q177">
            <v>3.0659941291528918</v>
          </cell>
        </row>
        <row r="178">
          <cell r="M178">
            <v>0.41799999999999998</v>
          </cell>
          <cell r="N178">
            <v>0.41799999999999998</v>
          </cell>
          <cell r="O178">
            <v>0</v>
          </cell>
          <cell r="Q178">
            <v>0</v>
          </cell>
        </row>
        <row r="179">
          <cell r="Q179">
            <v>0</v>
          </cell>
        </row>
        <row r="180">
          <cell r="M180">
            <v>6.1379999999999999</v>
          </cell>
          <cell r="N180">
            <v>6.1379999999999999</v>
          </cell>
          <cell r="Q180">
            <v>0</v>
          </cell>
        </row>
        <row r="181">
          <cell r="D181">
            <v>510.48895033269474</v>
          </cell>
          <cell r="E181">
            <v>150.3702370196207</v>
          </cell>
          <cell r="F181">
            <v>7</v>
          </cell>
          <cell r="I181">
            <v>0.29456119847769818</v>
          </cell>
          <cell r="Q181">
            <v>0</v>
          </cell>
        </row>
        <row r="182">
          <cell r="M182">
            <v>18.579999999999998</v>
          </cell>
          <cell r="N182">
            <v>18.579999999999998</v>
          </cell>
          <cell r="Q182">
            <v>0</v>
          </cell>
        </row>
        <row r="183">
          <cell r="Q183">
            <v>0</v>
          </cell>
        </row>
        <row r="184">
          <cell r="Q184">
            <v>0</v>
          </cell>
        </row>
        <row r="185">
          <cell r="D185">
            <v>662.33022782952548</v>
          </cell>
          <cell r="E185">
            <v>98.862900817469139</v>
          </cell>
          <cell r="F185">
            <v>11</v>
          </cell>
          <cell r="G185">
            <v>604.32000000000005</v>
          </cell>
          <cell r="H185">
            <v>49.43145040873457</v>
          </cell>
          <cell r="I185">
            <v>0.14926527080221841</v>
          </cell>
          <cell r="M185">
            <v>18.667000000000002</v>
          </cell>
          <cell r="N185">
            <v>18.667000000000002</v>
          </cell>
          <cell r="O185">
            <v>19.8</v>
          </cell>
          <cell r="Q185">
            <v>3.5642222152946639</v>
          </cell>
        </row>
        <row r="186">
          <cell r="D186">
            <v>479.62002458579155</v>
          </cell>
          <cell r="E186">
            <v>79.452382880616554</v>
          </cell>
          <cell r="F186">
            <v>8</v>
          </cell>
          <cell r="G186">
            <v>673.39</v>
          </cell>
          <cell r="H186">
            <v>39.726191440308277</v>
          </cell>
          <cell r="I186">
            <v>0.16565693425588945</v>
          </cell>
          <cell r="M186">
            <v>18.667000000000002</v>
          </cell>
          <cell r="N186">
            <v>18.667000000000002</v>
          </cell>
          <cell r="O186">
            <v>19.8</v>
          </cell>
          <cell r="Q186">
            <v>3.5642222152946639</v>
          </cell>
        </row>
        <row r="187">
          <cell r="D187">
            <v>34.551693934998326</v>
          </cell>
          <cell r="E187">
            <v>24.221095463849551</v>
          </cell>
          <cell r="F187">
            <v>11</v>
          </cell>
          <cell r="G187">
            <v>47.406999999999996</v>
          </cell>
          <cell r="H187">
            <v>12.110547731924775</v>
          </cell>
          <cell r="I187">
            <v>0.7010103617326664</v>
          </cell>
          <cell r="O187">
            <v>3.6</v>
          </cell>
          <cell r="Q187">
            <v>1.6662292759401391</v>
          </cell>
        </row>
        <row r="188">
          <cell r="D188">
            <v>41.781762038141466</v>
          </cell>
          <cell r="E188">
            <v>25.839017143125226</v>
          </cell>
          <cell r="F188">
            <v>11</v>
          </cell>
          <cell r="G188">
            <v>13.84</v>
          </cell>
          <cell r="H188">
            <v>12.919508571562613</v>
          </cell>
          <cell r="I188">
            <v>0.61842813425478493</v>
          </cell>
          <cell r="O188">
            <v>7.6</v>
          </cell>
          <cell r="Q188">
            <v>2.3702151801049625</v>
          </cell>
        </row>
        <row r="189">
          <cell r="D189">
            <v>171.67731240756856</v>
          </cell>
          <cell r="E189">
            <v>125.0057075994219</v>
          </cell>
          <cell r="F189">
            <v>12</v>
          </cell>
          <cell r="G189">
            <v>160.71</v>
          </cell>
          <cell r="H189">
            <v>62.502853799710948</v>
          </cell>
          <cell r="I189">
            <v>0.72814343285298833</v>
          </cell>
          <cell r="O189">
            <v>9.8000000000000007</v>
          </cell>
          <cell r="Q189">
            <v>2.6592630558107637</v>
          </cell>
        </row>
        <row r="190">
          <cell r="D190">
            <v>0.45972048558395928</v>
          </cell>
          <cell r="E190">
            <v>0.49146187503023747</v>
          </cell>
          <cell r="F190">
            <v>8</v>
          </cell>
          <cell r="G190">
            <v>0.2467</v>
          </cell>
          <cell r="H190">
            <v>0.24573093751511874</v>
          </cell>
          <cell r="I190">
            <v>1.0690449750264202</v>
          </cell>
          <cell r="O190">
            <v>0.4</v>
          </cell>
          <cell r="Q190">
            <v>0.56455292046007521</v>
          </cell>
        </row>
        <row r="191">
          <cell r="D191">
            <v>3.6803230882826199</v>
          </cell>
          <cell r="E191">
            <v>3.7832532977240541</v>
          </cell>
          <cell r="F191">
            <v>10</v>
          </cell>
          <cell r="G191">
            <v>8.0199999999999994E-2</v>
          </cell>
          <cell r="H191">
            <v>1.891626648862027</v>
          </cell>
          <cell r="I191">
            <v>1.0279677101635838</v>
          </cell>
          <cell r="M191">
            <v>1.6</v>
          </cell>
          <cell r="N191">
            <v>1.6</v>
          </cell>
          <cell r="O191">
            <v>1.6</v>
          </cell>
          <cell r="Q191">
            <v>1.1222833866720117</v>
          </cell>
        </row>
        <row r="192">
          <cell r="D192">
            <v>2.392713374304229</v>
          </cell>
          <cell r="E192">
            <v>2.3455229718351061</v>
          </cell>
          <cell r="F192">
            <v>10</v>
          </cell>
          <cell r="G192">
            <v>8.9099999999999999E-2</v>
          </cell>
          <cell r="H192">
            <v>1.172761485917553</v>
          </cell>
          <cell r="I192">
            <v>0.9802774527965159</v>
          </cell>
          <cell r="M192">
            <v>1.29</v>
          </cell>
          <cell r="N192">
            <v>1.29</v>
          </cell>
          <cell r="O192">
            <v>3</v>
          </cell>
          <cell r="Q192">
            <v>1.525778489820852</v>
          </cell>
        </row>
        <row r="193">
          <cell r="D193">
            <v>123.18620020064485</v>
          </cell>
          <cell r="E193">
            <v>26.60856019002404</v>
          </cell>
          <cell r="F193">
            <v>8</v>
          </cell>
          <cell r="G193">
            <v>65.355000000000004</v>
          </cell>
          <cell r="H193">
            <v>13.30428009501202</v>
          </cell>
          <cell r="I193">
            <v>0.21600276773440691</v>
          </cell>
          <cell r="Q193">
            <v>0</v>
          </cell>
        </row>
        <row r="194">
          <cell r="D194">
            <v>0.1542641775723663</v>
          </cell>
          <cell r="E194">
            <v>0.37786852064239407</v>
          </cell>
          <cell r="F194">
            <v>6</v>
          </cell>
          <cell r="G194">
            <v>-7.4999999999999997E-3</v>
          </cell>
          <cell r="H194">
            <v>0.18893426032119703</v>
          </cell>
          <cell r="I194">
            <v>2.4494897427831783</v>
          </cell>
          <cell r="M194">
            <v>0</v>
          </cell>
          <cell r="N194">
            <v>0</v>
          </cell>
          <cell r="O194">
            <v>0</v>
          </cell>
          <cell r="Q194">
            <v>0</v>
          </cell>
        </row>
        <row r="195">
          <cell r="D195">
            <v>0.24928773892128567</v>
          </cell>
          <cell r="E195">
            <v>0.42695457093318245</v>
          </cell>
          <cell r="F195">
            <v>11</v>
          </cell>
          <cell r="G195">
            <v>0.36009999999999998</v>
          </cell>
          <cell r="H195">
            <v>0.21347728546659123</v>
          </cell>
          <cell r="I195">
            <v>1.712697835764784</v>
          </cell>
          <cell r="M195">
            <v>0.66500000000000004</v>
          </cell>
          <cell r="N195">
            <v>0.66500000000000004</v>
          </cell>
          <cell r="O195">
            <v>0</v>
          </cell>
          <cell r="Q195">
            <v>0</v>
          </cell>
        </row>
        <row r="196">
          <cell r="D196">
            <v>3.1027032928790379</v>
          </cell>
          <cell r="E196">
            <v>1.8352879274503346</v>
          </cell>
          <cell r="F196">
            <v>8</v>
          </cell>
          <cell r="G196">
            <v>0.2611</v>
          </cell>
          <cell r="H196">
            <v>0.91764396372516732</v>
          </cell>
          <cell r="I196">
            <v>0.59151254703035028</v>
          </cell>
          <cell r="M196">
            <v>0.66500000000000004</v>
          </cell>
          <cell r="N196">
            <v>0.66500000000000004</v>
          </cell>
          <cell r="O196">
            <v>0</v>
          </cell>
          <cell r="Q196">
            <v>0</v>
          </cell>
        </row>
        <row r="197">
          <cell r="E197">
            <v>2.0378681654668459E-4</v>
          </cell>
          <cell r="F197">
            <v>4</v>
          </cell>
          <cell r="G197">
            <v>6.2600000000000003E-2</v>
          </cell>
          <cell r="H197">
            <v>1.0189340827334229E-4</v>
          </cell>
          <cell r="I197" t="e">
            <v>#DIV/0!</v>
          </cell>
          <cell r="O197">
            <v>14.2</v>
          </cell>
          <cell r="Q197">
            <v>3.1219993593849438</v>
          </cell>
        </row>
        <row r="198">
          <cell r="D198">
            <v>95.068248473663417</v>
          </cell>
          <cell r="E198">
            <v>15.633646778966092</v>
          </cell>
          <cell r="F198">
            <v>9</v>
          </cell>
          <cell r="G198">
            <v>72.668999999999997</v>
          </cell>
          <cell r="H198">
            <v>7.8168233894830461</v>
          </cell>
          <cell r="I198">
            <v>0.16444656370520019</v>
          </cell>
          <cell r="M198">
            <v>9.2070000000000007</v>
          </cell>
          <cell r="N198">
            <v>9.2070000000000007</v>
          </cell>
          <cell r="O198">
            <v>7.8</v>
          </cell>
          <cell r="Q198">
            <v>2.3985995914282983</v>
          </cell>
        </row>
        <row r="199">
          <cell r="D199">
            <v>0.41899136395195863</v>
          </cell>
          <cell r="E199">
            <v>0.63498688544467385</v>
          </cell>
          <cell r="F199">
            <v>11</v>
          </cell>
          <cell r="G199">
            <v>6.7799999999999999E-2</v>
          </cell>
          <cell r="H199">
            <v>0.31749344272233693</v>
          </cell>
          <cell r="I199">
            <v>1.5155130632178881</v>
          </cell>
          <cell r="Q199">
            <v>0</v>
          </cell>
        </row>
        <row r="200">
          <cell r="D200">
            <v>0.33611244892061115</v>
          </cell>
          <cell r="E200">
            <v>0.46634035696881293</v>
          </cell>
          <cell r="F200">
            <v>11</v>
          </cell>
          <cell r="G200">
            <v>2.5100000000000001E-2</v>
          </cell>
          <cell r="H200">
            <v>0.23317017848440647</v>
          </cell>
          <cell r="I200">
            <v>1.3874533908708668</v>
          </cell>
          <cell r="M200">
            <v>0.105</v>
          </cell>
          <cell r="N200">
            <v>0.105</v>
          </cell>
          <cell r="O200">
            <v>0.2</v>
          </cell>
          <cell r="Q200">
            <v>0.39959979979974969</v>
          </cell>
        </row>
        <row r="201">
          <cell r="D201">
            <v>554.29490675970703</v>
          </cell>
          <cell r="E201">
            <v>49.02828077600067</v>
          </cell>
          <cell r="F201">
            <v>11</v>
          </cell>
          <cell r="G201">
            <v>372.15</v>
          </cell>
          <cell r="H201">
            <v>24.514140388000335</v>
          </cell>
          <cell r="I201">
            <v>8.8451616960743551E-2</v>
          </cell>
          <cell r="O201">
            <v>12.6</v>
          </cell>
          <cell r="Q201">
            <v>2.968150939558162</v>
          </cell>
        </row>
        <row r="202">
          <cell r="D202">
            <v>6.4464415278853702</v>
          </cell>
          <cell r="E202">
            <v>3.0904248652742994</v>
          </cell>
          <cell r="F202">
            <v>11</v>
          </cell>
          <cell r="G202">
            <v>1.1951000000000001</v>
          </cell>
          <cell r="H202">
            <v>1.5452124326371497</v>
          </cell>
          <cell r="I202">
            <v>0.47940012360401463</v>
          </cell>
          <cell r="Q202">
            <v>0</v>
          </cell>
        </row>
        <row r="203">
          <cell r="D203">
            <v>39.264051697825415</v>
          </cell>
          <cell r="E203">
            <v>18.923902201571817</v>
          </cell>
          <cell r="F203">
            <v>13</v>
          </cell>
          <cell r="G203">
            <v>17.234999999999999</v>
          </cell>
          <cell r="H203">
            <v>9.4619511007859085</v>
          </cell>
          <cell r="I203">
            <v>0.48196508977752522</v>
          </cell>
          <cell r="O203">
            <v>10.6</v>
          </cell>
          <cell r="Q203">
            <v>2.7533833732337385</v>
          </cell>
        </row>
        <row r="204">
          <cell r="D204">
            <v>3.3766182540455438</v>
          </cell>
          <cell r="E204">
            <v>3.7680374934471677</v>
          </cell>
          <cell r="G204">
            <v>0.2394</v>
          </cell>
          <cell r="M204">
            <v>1.421</v>
          </cell>
          <cell r="N204">
            <v>1.421</v>
          </cell>
          <cell r="O204">
            <v>2.9</v>
          </cell>
          <cell r="Q204">
            <v>1.5009063928173534</v>
          </cell>
        </row>
        <row r="205">
          <cell r="D205">
            <v>4.2068746545826965</v>
          </cell>
          <cell r="E205">
            <v>3.8619070646401883</v>
          </cell>
          <cell r="G205">
            <v>0.1837</v>
          </cell>
          <cell r="M205">
            <v>1.8620000000000001</v>
          </cell>
          <cell r="N205">
            <v>1.8620000000000001</v>
          </cell>
          <cell r="O205">
            <v>2.2999999999999998</v>
          </cell>
          <cell r="Q205">
            <v>1.3407758947713819</v>
          </cell>
        </row>
        <row r="206">
          <cell r="D206">
            <v>6.217956778527217</v>
          </cell>
          <cell r="E206">
            <v>8.5568176557971647</v>
          </cell>
          <cell r="G206">
            <v>2.2017000000000002</v>
          </cell>
          <cell r="M206">
            <v>6.6130000000000004</v>
          </cell>
          <cell r="N206">
            <v>6.6130000000000004</v>
          </cell>
          <cell r="O206">
            <v>7.5</v>
          </cell>
          <cell r="Q206">
            <v>2.3558437978779492</v>
          </cell>
        </row>
        <row r="207">
          <cell r="D207">
            <v>25.10128669447008</v>
          </cell>
          <cell r="E207">
            <v>25.699742206387061</v>
          </cell>
          <cell r="G207">
            <v>0.60360000000000003</v>
          </cell>
          <cell r="M207">
            <v>8.0120000000000005</v>
          </cell>
          <cell r="N207">
            <v>8.0120000000000005</v>
          </cell>
          <cell r="O207">
            <v>9.1</v>
          </cell>
          <cell r="Q207">
            <v>2.5724540812228311</v>
          </cell>
        </row>
        <row r="208">
          <cell r="K208">
            <v>9.1317000000000004</v>
          </cell>
          <cell r="O208">
            <v>11.4</v>
          </cell>
          <cell r="Q208">
            <v>2.8425903679566638</v>
          </cell>
        </row>
        <row r="209">
          <cell r="K209">
            <v>4.9688999999999997</v>
          </cell>
          <cell r="O209">
            <v>10.6</v>
          </cell>
          <cell r="Q209">
            <v>2.7533833732337385</v>
          </cell>
        </row>
        <row r="210">
          <cell r="K210">
            <v>8.5728000000000009</v>
          </cell>
          <cell r="O210">
            <v>3.6</v>
          </cell>
          <cell r="Q210">
            <v>1.6662292759401391</v>
          </cell>
        </row>
        <row r="211">
          <cell r="K211">
            <v>4.19E-2</v>
          </cell>
          <cell r="O211">
            <v>6.8</v>
          </cell>
          <cell r="Q211">
            <v>2.251683814393131</v>
          </cell>
        </row>
        <row r="212">
          <cell r="K212">
            <v>0.72170000000000001</v>
          </cell>
          <cell r="O212">
            <v>0.2</v>
          </cell>
          <cell r="Q212">
            <v>0.39959979979974969</v>
          </cell>
        </row>
        <row r="213">
          <cell r="K213">
            <v>112.625</v>
          </cell>
          <cell r="O213">
            <v>9</v>
          </cell>
          <cell r="Q213">
            <v>2.5596874809241847</v>
          </cell>
        </row>
        <row r="214">
          <cell r="K214">
            <v>3.9805999999999999</v>
          </cell>
          <cell r="Q214">
            <v>0</v>
          </cell>
        </row>
        <row r="215">
          <cell r="K215">
            <v>33.043999999999997</v>
          </cell>
          <cell r="O215">
            <v>15</v>
          </cell>
          <cell r="Q215">
            <v>3.1937438845342623</v>
          </cell>
        </row>
        <row r="216">
          <cell r="K216">
            <v>433.5</v>
          </cell>
          <cell r="O216">
            <v>13</v>
          </cell>
          <cell r="Q216">
            <v>3.0079893616833155</v>
          </cell>
        </row>
        <row r="217">
          <cell r="Q217">
            <v>0</v>
          </cell>
        </row>
        <row r="218">
          <cell r="Q218">
            <v>0</v>
          </cell>
        </row>
        <row r="219">
          <cell r="Q219">
            <v>0</v>
          </cell>
        </row>
        <row r="220">
          <cell r="Q220">
            <v>0</v>
          </cell>
        </row>
        <row r="221">
          <cell r="Q221">
            <v>0</v>
          </cell>
        </row>
        <row r="222">
          <cell r="Q222">
            <v>0</v>
          </cell>
        </row>
        <row r="223">
          <cell r="Q223">
            <v>0</v>
          </cell>
        </row>
        <row r="224">
          <cell r="Q224">
            <v>0</v>
          </cell>
        </row>
        <row r="225">
          <cell r="Q225">
            <v>0</v>
          </cell>
        </row>
        <row r="226">
          <cell r="Q226">
            <v>0</v>
          </cell>
        </row>
        <row r="227">
          <cell r="Q227">
            <v>0</v>
          </cell>
        </row>
        <row r="228">
          <cell r="Q228">
            <v>0</v>
          </cell>
        </row>
        <row r="229">
          <cell r="O229">
            <v>8</v>
          </cell>
          <cell r="Q229">
            <v>2.4265201420964964</v>
          </cell>
        </row>
        <row r="230">
          <cell r="Q230">
            <v>0</v>
          </cell>
        </row>
        <row r="231">
          <cell r="Q231">
            <v>0</v>
          </cell>
        </row>
        <row r="232">
          <cell r="Q232">
            <v>0</v>
          </cell>
        </row>
        <row r="233">
          <cell r="Q233">
            <v>0</v>
          </cell>
        </row>
        <row r="234">
          <cell r="Q234">
            <v>0</v>
          </cell>
        </row>
        <row r="235">
          <cell r="Q235">
            <v>0</v>
          </cell>
        </row>
        <row r="236">
          <cell r="O236">
            <v>4.5999999999999996</v>
          </cell>
          <cell r="Q236">
            <v>1.8736915434510557</v>
          </cell>
        </row>
        <row r="237">
          <cell r="Q237">
            <v>0</v>
          </cell>
        </row>
        <row r="238">
          <cell r="O238">
            <v>12.2</v>
          </cell>
          <cell r="Q238">
            <v>2.92733325742048</v>
          </cell>
        </row>
        <row r="239">
          <cell r="Q239">
            <v>0</v>
          </cell>
        </row>
        <row r="240">
          <cell r="Q240">
            <v>0</v>
          </cell>
        </row>
        <row r="241">
          <cell r="Q241">
            <v>0</v>
          </cell>
        </row>
        <row r="242">
          <cell r="Q242">
            <v>0</v>
          </cell>
        </row>
        <row r="243">
          <cell r="Q243">
            <v>0</v>
          </cell>
        </row>
        <row r="244">
          <cell r="Q244">
            <v>0</v>
          </cell>
        </row>
        <row r="245">
          <cell r="Q245">
            <v>0</v>
          </cell>
        </row>
        <row r="246">
          <cell r="Q246">
            <v>0</v>
          </cell>
        </row>
        <row r="247">
          <cell r="Q247">
            <v>0</v>
          </cell>
        </row>
        <row r="248">
          <cell r="O248">
            <v>0</v>
          </cell>
          <cell r="Q248">
            <v>0</v>
          </cell>
        </row>
        <row r="249">
          <cell r="O249">
            <v>0</v>
          </cell>
          <cell r="Q249">
            <v>0</v>
          </cell>
        </row>
        <row r="250">
          <cell r="O250">
            <v>0</v>
          </cell>
          <cell r="Q250">
            <v>0</v>
          </cell>
        </row>
        <row r="251">
          <cell r="O251">
            <v>1.4</v>
          </cell>
          <cell r="Q251">
            <v>1.050866309289626</v>
          </cell>
        </row>
        <row r="252">
          <cell r="O252">
            <v>10.199999999999999</v>
          </cell>
          <cell r="Q252">
            <v>2.7069687844524544</v>
          </cell>
        </row>
        <row r="253">
          <cell r="Q253">
            <v>0</v>
          </cell>
        </row>
        <row r="254">
          <cell r="O254">
            <v>0</v>
          </cell>
          <cell r="Q254">
            <v>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39"/>
  <sheetViews>
    <sheetView workbookViewId="0">
      <selection activeCell="H10" sqref="H10"/>
    </sheetView>
  </sheetViews>
  <sheetFormatPr defaultRowHeight="15" x14ac:dyDescent="0.25"/>
  <cols>
    <col min="1" max="16384" width="9.140625" style="1"/>
  </cols>
  <sheetData>
    <row r="1" spans="1:14" x14ac:dyDescent="0.25">
      <c r="A1" s="166" t="s">
        <v>0</v>
      </c>
      <c r="B1" s="166" t="s">
        <v>1</v>
      </c>
      <c r="C1" s="166" t="s">
        <v>2</v>
      </c>
      <c r="D1" s="166" t="s">
        <v>3</v>
      </c>
      <c r="E1" s="166" t="s">
        <v>4</v>
      </c>
      <c r="F1" s="166" t="s">
        <v>5</v>
      </c>
      <c r="G1" s="166" t="s">
        <v>6</v>
      </c>
      <c r="H1" s="166" t="s">
        <v>7</v>
      </c>
      <c r="I1" s="166" t="s">
        <v>8</v>
      </c>
      <c r="J1" s="166" t="s">
        <v>9</v>
      </c>
      <c r="K1" s="166" t="s">
        <v>10</v>
      </c>
      <c r="L1" s="166" t="s">
        <v>11</v>
      </c>
      <c r="M1" s="166" t="s">
        <v>12</v>
      </c>
      <c r="N1" s="166" t="s">
        <v>13</v>
      </c>
    </row>
    <row r="2" spans="1:14" x14ac:dyDescent="0.25">
      <c r="A2" s="166"/>
      <c r="B2" s="166"/>
      <c r="C2" s="166" t="s">
        <v>14</v>
      </c>
      <c r="D2" s="166" t="s">
        <v>14</v>
      </c>
      <c r="E2" s="166" t="s">
        <v>14</v>
      </c>
      <c r="F2" s="166" t="s">
        <v>14</v>
      </c>
      <c r="G2" s="166" t="s">
        <v>14</v>
      </c>
      <c r="H2" s="166" t="s">
        <v>14</v>
      </c>
      <c r="I2" s="166" t="s">
        <v>14</v>
      </c>
      <c r="J2" s="166" t="s">
        <v>14</v>
      </c>
      <c r="K2" s="166" t="s">
        <v>14</v>
      </c>
      <c r="L2" s="166" t="s">
        <v>14</v>
      </c>
      <c r="M2" s="166"/>
      <c r="N2" s="166"/>
    </row>
    <row r="4" spans="1:14" x14ac:dyDescent="0.25">
      <c r="A4" s="1">
        <v>41</v>
      </c>
      <c r="B4" s="1" t="s">
        <v>15</v>
      </c>
      <c r="C4" s="2">
        <v>83.68</v>
      </c>
      <c r="D4" s="2">
        <v>2.95</v>
      </c>
      <c r="E4" s="2">
        <v>0.28000000000000003</v>
      </c>
      <c r="F4" s="2">
        <v>0.3</v>
      </c>
      <c r="G4" s="2">
        <v>5.45</v>
      </c>
      <c r="H4" s="2">
        <v>0.13</v>
      </c>
      <c r="I4" s="3">
        <v>2.0219999999999998</v>
      </c>
      <c r="J4" s="3">
        <v>0.04</v>
      </c>
      <c r="K4" s="3">
        <v>8.2000000000000003E-2</v>
      </c>
      <c r="L4" s="3">
        <v>1.9E-2</v>
      </c>
      <c r="M4" s="1">
        <v>4.68</v>
      </c>
      <c r="N4" s="2">
        <f>SUM(C4:M4)</f>
        <v>99.63300000000001</v>
      </c>
    </row>
    <row r="5" spans="1:14" x14ac:dyDescent="0.25">
      <c r="A5" s="1">
        <v>42</v>
      </c>
      <c r="B5" s="1" t="s">
        <v>16</v>
      </c>
      <c r="C5" s="2">
        <v>84.506700000000009</v>
      </c>
      <c r="D5" s="2">
        <v>7.1608999999999998</v>
      </c>
      <c r="E5" s="2">
        <v>0.33330000000000004</v>
      </c>
      <c r="F5" s="2">
        <v>0.5151</v>
      </c>
      <c r="G5" s="2">
        <v>0.5555000000000001</v>
      </c>
      <c r="H5" s="2">
        <v>0.72719999999999996</v>
      </c>
      <c r="I5" s="3">
        <v>4.6257999999999999</v>
      </c>
      <c r="J5" s="3">
        <v>4.3429999999999996E-2</v>
      </c>
      <c r="K5" s="3">
        <v>8.0800000000000004E-3</v>
      </c>
      <c r="L5" s="3">
        <v>4.9489999999999999E-2</v>
      </c>
      <c r="M5" s="1">
        <v>1.32</v>
      </c>
      <c r="N5" s="2">
        <f t="shared" ref="N5:N18" si="0">SUM(C5:M5)</f>
        <v>99.845500000000001</v>
      </c>
    </row>
    <row r="6" spans="1:14" x14ac:dyDescent="0.25">
      <c r="A6" s="1">
        <v>43</v>
      </c>
      <c r="B6" s="1" t="s">
        <v>17</v>
      </c>
      <c r="C6" s="2">
        <v>70.790900000000008</v>
      </c>
      <c r="D6" s="2">
        <v>7.7568000000000001</v>
      </c>
      <c r="E6" s="2">
        <v>1.3937999999999999</v>
      </c>
      <c r="F6" s="2">
        <v>2.5552999999999999</v>
      </c>
      <c r="G6" s="2">
        <v>4.8379000000000003</v>
      </c>
      <c r="H6" s="2">
        <v>1.4341999999999999</v>
      </c>
      <c r="I6" s="3">
        <v>3.08555</v>
      </c>
      <c r="J6" s="3">
        <v>0.10302</v>
      </c>
      <c r="K6" s="3">
        <v>7.979E-2</v>
      </c>
      <c r="L6" s="3">
        <v>5.7570000000000003E-2</v>
      </c>
      <c r="M6" s="1">
        <v>7.38</v>
      </c>
      <c r="N6" s="2">
        <f t="shared" si="0"/>
        <v>99.474830000000011</v>
      </c>
    </row>
    <row r="7" spans="1:14" x14ac:dyDescent="0.25">
      <c r="A7" s="1">
        <v>44</v>
      </c>
      <c r="B7" s="1" t="s">
        <v>18</v>
      </c>
      <c r="C7" s="2">
        <v>80.708499999999987</v>
      </c>
      <c r="D7" s="2">
        <v>8.5382499999999997</v>
      </c>
      <c r="E7" s="2">
        <v>0.74824999999999997</v>
      </c>
      <c r="F7" s="2">
        <v>0.61499999999999988</v>
      </c>
      <c r="G7" s="2">
        <v>1.3427499999999999</v>
      </c>
      <c r="H7" s="2">
        <v>1.13775</v>
      </c>
      <c r="I7" s="3">
        <v>3.4849999999999994</v>
      </c>
      <c r="J7" s="3">
        <v>0.12914999999999999</v>
      </c>
      <c r="K7" s="3">
        <v>2.5624999999999998E-2</v>
      </c>
      <c r="L7" s="3">
        <v>7.1749999999999994E-2</v>
      </c>
      <c r="M7" s="1">
        <v>2.82</v>
      </c>
      <c r="N7" s="2">
        <f t="shared" si="0"/>
        <v>99.622024999999965</v>
      </c>
    </row>
    <row r="8" spans="1:14" x14ac:dyDescent="0.25">
      <c r="A8" s="1">
        <v>45</v>
      </c>
      <c r="B8" s="1" t="s">
        <v>19</v>
      </c>
      <c r="C8" s="2">
        <v>76.25</v>
      </c>
      <c r="D8" s="2">
        <v>7.4</v>
      </c>
      <c r="E8" s="2">
        <v>1.06</v>
      </c>
      <c r="F8" s="2">
        <v>0.59</v>
      </c>
      <c r="G8" s="2">
        <v>4.8099999999999996</v>
      </c>
      <c r="H8" s="2">
        <v>1</v>
      </c>
      <c r="I8" s="3">
        <v>2.629</v>
      </c>
      <c r="J8" s="3">
        <v>0.13100000000000001</v>
      </c>
      <c r="K8" s="3">
        <v>2.5000000000000001E-2</v>
      </c>
      <c r="L8" s="3">
        <v>7.4999999999999997E-2</v>
      </c>
      <c r="M8" s="1">
        <v>5.47</v>
      </c>
      <c r="N8" s="2">
        <f t="shared" si="0"/>
        <v>99.440000000000026</v>
      </c>
    </row>
    <row r="9" spans="1:14" x14ac:dyDescent="0.25">
      <c r="A9" s="1">
        <v>46</v>
      </c>
      <c r="B9" s="1" t="s">
        <v>20</v>
      </c>
      <c r="C9" s="2">
        <v>85.148349999999994</v>
      </c>
      <c r="D9" s="2">
        <v>7.115149999999999</v>
      </c>
      <c r="E9" s="2">
        <v>0.32479999999999998</v>
      </c>
      <c r="F9" s="2">
        <v>0.21314999999999998</v>
      </c>
      <c r="G9" s="2">
        <v>1.2788999999999999</v>
      </c>
      <c r="H9" s="2">
        <v>0.33494999999999997</v>
      </c>
      <c r="I9" s="3">
        <v>2.9171099999999996</v>
      </c>
      <c r="J9" s="3">
        <v>5.4809999999999991E-2</v>
      </c>
      <c r="K9" s="3">
        <v>2.0299999999999999E-2</v>
      </c>
      <c r="L9" s="3">
        <v>7.0035E-2</v>
      </c>
      <c r="M9" s="1">
        <v>2.44</v>
      </c>
      <c r="N9" s="2">
        <f t="shared" si="0"/>
        <v>99.917554999999993</v>
      </c>
    </row>
    <row r="10" spans="1:14" x14ac:dyDescent="0.25">
      <c r="A10" s="1">
        <v>47</v>
      </c>
      <c r="B10" s="1" t="s">
        <v>21</v>
      </c>
      <c r="C10" s="2">
        <v>79.977899999999991</v>
      </c>
      <c r="D10" s="2">
        <v>5.7887999999999993</v>
      </c>
      <c r="E10" s="2">
        <v>0.92459999999999998</v>
      </c>
      <c r="F10" s="2">
        <v>0.79394999999999993</v>
      </c>
      <c r="G10" s="2">
        <v>4.281299999999999</v>
      </c>
      <c r="H10" s="2">
        <v>1.4471999999999998</v>
      </c>
      <c r="I10" s="3">
        <v>2.3366249999999997</v>
      </c>
      <c r="J10" s="3">
        <v>0.11959499999999998</v>
      </c>
      <c r="K10" s="3">
        <v>0.22109999999999999</v>
      </c>
      <c r="L10" s="3">
        <v>7.0349999999999996E-2</v>
      </c>
      <c r="M10" s="1">
        <v>3.88</v>
      </c>
      <c r="N10" s="2">
        <f t="shared" si="0"/>
        <v>99.841419999999985</v>
      </c>
    </row>
    <row r="11" spans="1:14" x14ac:dyDescent="0.25">
      <c r="A11" s="1">
        <v>48</v>
      </c>
      <c r="B11" s="1" t="s">
        <v>22</v>
      </c>
      <c r="C11" s="2">
        <v>85.093349999999987</v>
      </c>
      <c r="D11" s="2">
        <v>7.4972999999999992</v>
      </c>
      <c r="E11" s="2">
        <v>0.55274999999999996</v>
      </c>
      <c r="F11" s="2">
        <v>0.15074999999999997</v>
      </c>
      <c r="G11" s="2">
        <v>0.41204999999999992</v>
      </c>
      <c r="H11" s="2">
        <v>2.2109999999999999</v>
      </c>
      <c r="I11" s="3">
        <v>2.66526</v>
      </c>
      <c r="J11" s="3">
        <v>9.7484999999999988E-2</v>
      </c>
      <c r="K11" s="3">
        <v>0.10753499999999999</v>
      </c>
      <c r="L11" s="3">
        <v>0.115575</v>
      </c>
      <c r="M11" s="1">
        <v>0.72</v>
      </c>
      <c r="N11" s="2">
        <f t="shared" si="0"/>
        <v>99.623054999999994</v>
      </c>
    </row>
    <row r="12" spans="1:14" x14ac:dyDescent="0.25">
      <c r="A12" s="1">
        <v>49</v>
      </c>
      <c r="B12" s="1" t="s">
        <v>23</v>
      </c>
      <c r="C12" s="2">
        <v>85.87</v>
      </c>
      <c r="D12" s="2">
        <v>7.62</v>
      </c>
      <c r="E12" s="2">
        <v>0.14000000000000001</v>
      </c>
      <c r="F12" s="2">
        <v>0.16</v>
      </c>
      <c r="G12" s="2">
        <v>0.25</v>
      </c>
      <c r="H12" s="2">
        <v>0.32</v>
      </c>
      <c r="I12" s="3">
        <v>2.863</v>
      </c>
      <c r="J12" s="3">
        <v>8.5999999999999993E-2</v>
      </c>
      <c r="K12" s="3">
        <v>4.0000000000000001E-3</v>
      </c>
      <c r="L12" s="3">
        <v>7.0000000000000007E-2</v>
      </c>
      <c r="M12" s="1">
        <v>2.38</v>
      </c>
      <c r="N12" s="2">
        <f t="shared" si="0"/>
        <v>99.762999999999991</v>
      </c>
    </row>
    <row r="13" spans="1:14" x14ac:dyDescent="0.25">
      <c r="A13" s="1">
        <v>50</v>
      </c>
      <c r="B13" s="1" t="s">
        <v>24</v>
      </c>
      <c r="C13" s="2">
        <v>83.28</v>
      </c>
      <c r="D13" s="2">
        <v>8.57</v>
      </c>
      <c r="E13" s="2">
        <v>0.91</v>
      </c>
      <c r="F13" s="2">
        <v>0.26</v>
      </c>
      <c r="G13" s="2">
        <v>0.18</v>
      </c>
      <c r="H13" s="2">
        <v>2.1800000000000002</v>
      </c>
      <c r="I13" s="3">
        <v>3.4180000000000001</v>
      </c>
      <c r="J13" s="3">
        <v>0.13</v>
      </c>
      <c r="K13" s="3">
        <v>2.7E-2</v>
      </c>
      <c r="L13" s="3">
        <v>7.9000000000000001E-2</v>
      </c>
      <c r="M13" s="1">
        <v>0.39</v>
      </c>
      <c r="N13" s="2">
        <f t="shared" si="0"/>
        <v>99.424000000000007</v>
      </c>
    </row>
    <row r="14" spans="1:14" x14ac:dyDescent="0.25">
      <c r="A14" s="1">
        <v>51</v>
      </c>
      <c r="B14" s="1" t="s">
        <v>25</v>
      </c>
      <c r="C14" s="2">
        <v>47.33</v>
      </c>
      <c r="D14" s="2">
        <v>16.72</v>
      </c>
      <c r="E14" s="2">
        <v>11</v>
      </c>
      <c r="F14" s="2">
        <v>8.59</v>
      </c>
      <c r="G14" s="2">
        <v>10.99</v>
      </c>
      <c r="H14" s="2">
        <v>1.97</v>
      </c>
      <c r="I14" s="3">
        <v>0.55600000000000005</v>
      </c>
      <c r="J14" s="3">
        <v>1.0009999999999999</v>
      </c>
      <c r="K14" s="3">
        <v>0.16700000000000001</v>
      </c>
      <c r="L14" s="3">
        <v>0.114</v>
      </c>
      <c r="M14" s="1">
        <v>1.46</v>
      </c>
      <c r="N14" s="2">
        <f t="shared" si="0"/>
        <v>99.897999999999996</v>
      </c>
    </row>
    <row r="15" spans="1:14" x14ac:dyDescent="0.25">
      <c r="A15" s="1">
        <v>52</v>
      </c>
      <c r="B15" s="1" t="s">
        <v>26</v>
      </c>
      <c r="C15" s="2">
        <v>77.680000000000007</v>
      </c>
      <c r="D15" s="2">
        <v>6.78</v>
      </c>
      <c r="E15" s="2">
        <v>4.9000000000000004</v>
      </c>
      <c r="F15" s="2">
        <v>3.18</v>
      </c>
      <c r="G15" s="2">
        <v>0.28999999999999998</v>
      </c>
      <c r="H15" s="2">
        <v>0.3</v>
      </c>
      <c r="I15" s="3">
        <v>2.7320000000000002</v>
      </c>
      <c r="J15" s="3">
        <v>8.5999999999999993E-2</v>
      </c>
      <c r="K15" s="3">
        <v>4.8000000000000001E-2</v>
      </c>
      <c r="L15" s="3">
        <v>5.0999999999999997E-2</v>
      </c>
      <c r="M15" s="1">
        <v>3.53</v>
      </c>
      <c r="N15" s="2">
        <f t="shared" si="0"/>
        <v>99.577000000000027</v>
      </c>
    </row>
    <row r="16" spans="1:14" x14ac:dyDescent="0.25">
      <c r="A16" s="1">
        <v>53</v>
      </c>
      <c r="B16" s="1" t="s">
        <v>27</v>
      </c>
      <c r="C16" s="4">
        <v>47.65</v>
      </c>
      <c r="D16" s="4">
        <v>16.55</v>
      </c>
      <c r="E16" s="4">
        <v>11.68</v>
      </c>
      <c r="F16" s="4">
        <v>9.9499999999999993</v>
      </c>
      <c r="G16" s="4">
        <v>9.52</v>
      </c>
      <c r="H16" s="4">
        <v>2.4300000000000002</v>
      </c>
      <c r="I16" s="4">
        <v>0.54800000000000004</v>
      </c>
      <c r="J16" s="4">
        <v>1.026</v>
      </c>
      <c r="K16" s="4">
        <v>0.16300000000000001</v>
      </c>
      <c r="L16" s="4">
        <v>0.11899999999999999</v>
      </c>
      <c r="M16" s="4">
        <v>0.33</v>
      </c>
      <c r="N16" s="5">
        <v>99.965999999999994</v>
      </c>
    </row>
    <row r="17" spans="1:14" x14ac:dyDescent="0.25">
      <c r="A17" s="1">
        <v>54</v>
      </c>
      <c r="B17" s="1" t="s">
        <v>28</v>
      </c>
      <c r="C17" s="2">
        <v>46.863149999999997</v>
      </c>
      <c r="D17" s="2">
        <v>13.426799999999998</v>
      </c>
      <c r="E17" s="2">
        <v>11.627849999999999</v>
      </c>
      <c r="F17" s="2">
        <v>14.170499999999999</v>
      </c>
      <c r="G17" s="2">
        <v>9.7987499999999983</v>
      </c>
      <c r="H17" s="2">
        <v>1.6079999999999999</v>
      </c>
      <c r="I17" s="3">
        <v>0.42209999999999992</v>
      </c>
      <c r="J17" s="3">
        <v>0.95776499999999987</v>
      </c>
      <c r="K17" s="3">
        <v>0.17486999999999997</v>
      </c>
      <c r="L17" s="3">
        <v>0.11356499999999999</v>
      </c>
      <c r="M17" s="1">
        <v>0.32</v>
      </c>
      <c r="N17" s="2">
        <f t="shared" si="0"/>
        <v>99.483349999999987</v>
      </c>
    </row>
    <row r="18" spans="1:14" x14ac:dyDescent="0.25">
      <c r="A18" s="1">
        <v>55</v>
      </c>
      <c r="B18" s="1" t="s">
        <v>29</v>
      </c>
      <c r="C18" s="2">
        <v>79.808849999999993</v>
      </c>
      <c r="D18" s="2">
        <v>9.9152999999999984</v>
      </c>
      <c r="E18" s="2">
        <v>1.12815</v>
      </c>
      <c r="F18" s="2">
        <v>0.73484999999999989</v>
      </c>
      <c r="G18" s="2">
        <v>0.5796</v>
      </c>
      <c r="H18" s="2">
        <v>3.3947999999999996</v>
      </c>
      <c r="I18" s="3">
        <v>3.0542849999999997</v>
      </c>
      <c r="J18" s="3">
        <v>0.10970999999999999</v>
      </c>
      <c r="K18" s="3">
        <v>2.2769999999999999E-2</v>
      </c>
      <c r="L18" s="3">
        <v>6.8309999999999996E-2</v>
      </c>
      <c r="M18" s="1">
        <v>1.01</v>
      </c>
      <c r="N18" s="2">
        <f t="shared" si="0"/>
        <v>99.826624999999993</v>
      </c>
    </row>
    <row r="19" spans="1:14" x14ac:dyDescent="0.25">
      <c r="C19" s="2"/>
      <c r="D19" s="2"/>
      <c r="E19" s="2"/>
      <c r="F19" s="2"/>
      <c r="G19" s="2"/>
      <c r="H19" s="2"/>
      <c r="I19" s="3"/>
      <c r="J19" s="3"/>
      <c r="K19" s="3"/>
      <c r="L19" s="3"/>
      <c r="N19" s="2"/>
    </row>
    <row r="20" spans="1:14" x14ac:dyDescent="0.25">
      <c r="A20" s="1" t="s">
        <v>30</v>
      </c>
      <c r="B20" s="1" t="s">
        <v>31</v>
      </c>
    </row>
    <row r="21" spans="1:14" x14ac:dyDescent="0.25">
      <c r="B21" s="1" t="s">
        <v>32</v>
      </c>
      <c r="C21" s="2">
        <v>70.349999999999994</v>
      </c>
      <c r="D21" s="2">
        <v>14.7</v>
      </c>
      <c r="E21" s="2">
        <v>2.5299999999999998</v>
      </c>
      <c r="F21" s="2">
        <v>0.03</v>
      </c>
      <c r="G21" s="2">
        <v>0.34</v>
      </c>
      <c r="H21" s="2">
        <v>6.54</v>
      </c>
      <c r="I21" s="3">
        <v>4.49</v>
      </c>
      <c r="J21" s="3">
        <v>0.11</v>
      </c>
      <c r="K21" s="3">
        <v>5.8000000000000003E-2</v>
      </c>
      <c r="L21" s="3">
        <v>1.4E-2</v>
      </c>
      <c r="M21" s="2"/>
    </row>
    <row r="22" spans="1:14" x14ac:dyDescent="0.25">
      <c r="B22" s="1" t="s">
        <v>33</v>
      </c>
      <c r="C22" s="2">
        <v>69.813999999999993</v>
      </c>
      <c r="D22" s="2">
        <v>15.563999999999998</v>
      </c>
      <c r="E22" s="2">
        <v>2.48</v>
      </c>
      <c r="F22" s="2" t="s">
        <v>34</v>
      </c>
      <c r="G22" s="2">
        <v>0.24</v>
      </c>
      <c r="H22" s="2">
        <v>6.44</v>
      </c>
      <c r="I22" s="3">
        <v>4.4954000000000001</v>
      </c>
      <c r="J22" s="3">
        <v>0.1042</v>
      </c>
      <c r="K22" s="3">
        <v>5.4600000000000003E-2</v>
      </c>
      <c r="L22" s="3">
        <v>2.2000000000000001E-3</v>
      </c>
      <c r="M22" s="2" t="s">
        <v>35</v>
      </c>
    </row>
    <row r="23" spans="1:14" x14ac:dyDescent="0.25">
      <c r="B23" s="1" t="s">
        <v>36</v>
      </c>
      <c r="C23" s="2">
        <v>2.4166091947187867E-2</v>
      </c>
      <c r="D23" s="2">
        <v>1.1999999999999745E-2</v>
      </c>
      <c r="E23" s="2">
        <v>0</v>
      </c>
      <c r="F23" s="2">
        <v>0</v>
      </c>
      <c r="G23" s="2">
        <v>0</v>
      </c>
      <c r="H23" s="2">
        <v>2.280350850198266E-2</v>
      </c>
      <c r="I23" s="3">
        <v>1.0198039027186189E-3</v>
      </c>
      <c r="J23" s="3">
        <v>7.4833147735478892E-4</v>
      </c>
      <c r="K23" s="3">
        <v>4.89897948556636E-4</v>
      </c>
      <c r="L23" s="3">
        <v>4.0000000000000002E-4</v>
      </c>
      <c r="M23" s="2" t="s">
        <v>35</v>
      </c>
    </row>
    <row r="24" spans="1:14" x14ac:dyDescent="0.25">
      <c r="B24" s="1" t="s">
        <v>37</v>
      </c>
      <c r="C24" s="2">
        <v>70.028000000000006</v>
      </c>
      <c r="D24" s="2">
        <v>15.05</v>
      </c>
      <c r="E24" s="2">
        <v>2.2619999999999996</v>
      </c>
      <c r="F24" s="2" t="s">
        <v>34</v>
      </c>
      <c r="G24" s="2">
        <v>0.26</v>
      </c>
      <c r="H24" s="2">
        <v>6.4079999999999995</v>
      </c>
      <c r="I24" s="3">
        <v>4.4989999999999997</v>
      </c>
      <c r="J24" s="3">
        <v>0.1042</v>
      </c>
      <c r="K24" s="3">
        <v>5.4400000000000004E-2</v>
      </c>
      <c r="L24" s="3">
        <v>1.2000000000000001E-3</v>
      </c>
      <c r="M24" s="2" t="s">
        <v>35</v>
      </c>
    </row>
    <row r="25" spans="1:14" x14ac:dyDescent="0.25">
      <c r="B25" s="1" t="s">
        <v>36</v>
      </c>
      <c r="C25" s="2">
        <v>2.9257477676655989E-2</v>
      </c>
      <c r="D25" s="2">
        <v>3.6331804249169812E-2</v>
      </c>
      <c r="E25" s="2">
        <v>4.0000000000000929E-3</v>
      </c>
      <c r="F25" s="2">
        <v>4.0000000000000001E-3</v>
      </c>
      <c r="G25" s="2">
        <v>0</v>
      </c>
      <c r="H25" s="2">
        <v>1.3266499161421558E-2</v>
      </c>
      <c r="I25" s="3">
        <v>0</v>
      </c>
      <c r="J25" s="3">
        <v>1.1661903789690611E-3</v>
      </c>
      <c r="K25" s="3">
        <v>8.0000000000000069E-4</v>
      </c>
      <c r="L25" s="3">
        <v>4.0000000000000002E-4</v>
      </c>
      <c r="M25" s="2" t="s">
        <v>35</v>
      </c>
    </row>
    <row r="26" spans="1:14" x14ac:dyDescent="0.25">
      <c r="C26" s="2"/>
      <c r="D26" s="2"/>
      <c r="E26" s="2"/>
      <c r="F26" s="2"/>
      <c r="G26" s="2"/>
      <c r="H26" s="2"/>
      <c r="I26" s="3"/>
      <c r="J26" s="3"/>
      <c r="K26" s="3"/>
      <c r="L26" s="3"/>
      <c r="M26" s="2"/>
    </row>
    <row r="27" spans="1:14" x14ac:dyDescent="0.25">
      <c r="B27" s="7" t="s">
        <v>38</v>
      </c>
      <c r="C27" s="8">
        <v>49.94</v>
      </c>
      <c r="D27" s="8">
        <v>13.8</v>
      </c>
      <c r="E27" s="8">
        <v>12.23</v>
      </c>
      <c r="F27" s="8">
        <v>7.23</v>
      </c>
      <c r="G27" s="8">
        <v>11.4</v>
      </c>
      <c r="H27" s="8">
        <v>2.2599999999999998</v>
      </c>
      <c r="I27" s="9">
        <v>0.52</v>
      </c>
      <c r="J27" s="9">
        <v>2.71</v>
      </c>
      <c r="K27" s="9">
        <v>0.16800000000000001</v>
      </c>
      <c r="L27" s="9">
        <v>0.27300000000000002</v>
      </c>
      <c r="M27" s="2"/>
    </row>
    <row r="28" spans="1:14" x14ac:dyDescent="0.25">
      <c r="B28" s="7" t="s">
        <v>39</v>
      </c>
      <c r="C28" s="8">
        <v>49.817777777777778</v>
      </c>
      <c r="D28" s="8">
        <v>13.756666666666666</v>
      </c>
      <c r="E28" s="8">
        <v>12.240000000000002</v>
      </c>
      <c r="F28" s="8">
        <v>7.2600000000000007</v>
      </c>
      <c r="G28" s="8">
        <v>11.266666666666666</v>
      </c>
      <c r="H28" s="8">
        <v>2.3777777777777782</v>
      </c>
      <c r="I28" s="9">
        <v>0.52444444444444449</v>
      </c>
      <c r="J28" s="9">
        <v>2.6859999999999999</v>
      </c>
      <c r="K28" s="9">
        <v>0.17044444444444445</v>
      </c>
      <c r="L28" s="9">
        <v>0.26022222222222224</v>
      </c>
    </row>
    <row r="29" spans="1:14" x14ac:dyDescent="0.25">
      <c r="B29" s="7" t="s">
        <v>36</v>
      </c>
      <c r="C29" s="8">
        <v>5.5932057549570167E-2</v>
      </c>
      <c r="D29" s="8">
        <v>2.1081851067788746E-2</v>
      </c>
      <c r="E29" s="8">
        <v>1.6329931618554172E-2</v>
      </c>
      <c r="F29" s="8">
        <v>1.4142135623730928E-2</v>
      </c>
      <c r="G29" s="8">
        <v>9.4280904158204337E-3</v>
      </c>
      <c r="H29" s="8">
        <v>1.5475986974649088E-2</v>
      </c>
      <c r="I29" s="9">
        <v>1.498970840359117E-3</v>
      </c>
      <c r="J29" s="9">
        <v>3.7118429085533917E-3</v>
      </c>
      <c r="K29" s="9">
        <v>1.4229164972072907E-3</v>
      </c>
      <c r="L29" s="9">
        <v>1.3146843962443604E-3</v>
      </c>
    </row>
    <row r="30" spans="1:14" x14ac:dyDescent="0.25">
      <c r="C30" s="2"/>
      <c r="D30" s="2"/>
      <c r="E30" s="2"/>
      <c r="F30" s="2"/>
      <c r="G30" s="2"/>
      <c r="H30" s="2"/>
      <c r="I30" s="3"/>
      <c r="J30" s="3"/>
      <c r="K30" s="3"/>
      <c r="L30" s="3"/>
    </row>
    <row r="31" spans="1:14" x14ac:dyDescent="0.25">
      <c r="B31" s="1" t="s">
        <v>40</v>
      </c>
      <c r="C31" s="2">
        <v>47.77</v>
      </c>
      <c r="D31" s="2">
        <v>15.53</v>
      </c>
      <c r="E31" s="2">
        <v>11.26</v>
      </c>
      <c r="F31" s="2">
        <v>9.68</v>
      </c>
      <c r="G31" s="2">
        <v>13.24</v>
      </c>
      <c r="H31" s="2">
        <v>1.75</v>
      </c>
      <c r="I31" s="3">
        <v>2.7E-2</v>
      </c>
      <c r="J31" s="3">
        <v>0.96</v>
      </c>
      <c r="K31" s="3">
        <v>0.14899999999999999</v>
      </c>
      <c r="L31" s="3">
        <v>4.5999999999999999E-2</v>
      </c>
    </row>
    <row r="32" spans="1:14" x14ac:dyDescent="0.25">
      <c r="B32" s="1" t="s">
        <v>41</v>
      </c>
      <c r="C32" s="2">
        <v>48.146666666666668</v>
      </c>
      <c r="D32" s="2">
        <v>15.65111111111111</v>
      </c>
      <c r="E32" s="2">
        <v>11.487777777777779</v>
      </c>
      <c r="F32" s="2">
        <v>9.6133333333333333</v>
      </c>
      <c r="G32" s="2">
        <v>13.376666666666667</v>
      </c>
      <c r="H32" s="2">
        <v>1.8666666666666667</v>
      </c>
      <c r="I32" s="3">
        <v>2.1222222222222222E-2</v>
      </c>
      <c r="J32" s="3">
        <v>0.94888888888888878</v>
      </c>
      <c r="K32" s="3">
        <v>0.17888888888888888</v>
      </c>
      <c r="L32" s="3">
        <v>2.3777777777777773E-2</v>
      </c>
    </row>
    <row r="33" spans="2:20" x14ac:dyDescent="0.25">
      <c r="B33" s="1" t="s">
        <v>36</v>
      </c>
      <c r="C33" s="2">
        <v>7.1180521680208081E-2</v>
      </c>
      <c r="D33" s="2">
        <v>3.603838831161546E-2</v>
      </c>
      <c r="E33" s="2">
        <v>1.3146843962443311E-2</v>
      </c>
      <c r="F33" s="2">
        <v>2.5819888974716175E-2</v>
      </c>
      <c r="G33" s="2">
        <v>1.4907119849999029E-2</v>
      </c>
      <c r="H33" s="2">
        <v>2.211083193570261E-2</v>
      </c>
      <c r="I33" s="3">
        <v>9.1624569458170172E-4</v>
      </c>
      <c r="J33" s="3">
        <v>2.3306863292670054E-3</v>
      </c>
      <c r="K33" s="3">
        <v>9.9380798999990734E-4</v>
      </c>
      <c r="L33" s="3">
        <v>4.157397096415495E-4</v>
      </c>
    </row>
    <row r="35" spans="2:20" x14ac:dyDescent="0.25">
      <c r="B35" s="166" t="s">
        <v>42</v>
      </c>
      <c r="C35" s="166" t="s">
        <v>43</v>
      </c>
      <c r="D35" s="166" t="s">
        <v>44</v>
      </c>
      <c r="E35" s="166" t="s">
        <v>45</v>
      </c>
      <c r="F35" s="166" t="s">
        <v>46</v>
      </c>
      <c r="G35" s="166" t="s">
        <v>47</v>
      </c>
      <c r="H35" s="166" t="s">
        <v>48</v>
      </c>
      <c r="I35" s="166" t="s">
        <v>49</v>
      </c>
      <c r="J35" s="166" t="s">
        <v>50</v>
      </c>
      <c r="K35" s="166" t="s">
        <v>51</v>
      </c>
      <c r="L35" s="166" t="s">
        <v>52</v>
      </c>
      <c r="M35" s="166" t="s">
        <v>53</v>
      </c>
      <c r="N35" s="166" t="s">
        <v>54</v>
      </c>
      <c r="O35" s="166" t="s">
        <v>55</v>
      </c>
      <c r="P35" s="166" t="s">
        <v>56</v>
      </c>
      <c r="Q35" s="166" t="s">
        <v>57</v>
      </c>
      <c r="R35" s="166" t="s">
        <v>58</v>
      </c>
      <c r="S35" s="166" t="s">
        <v>59</v>
      </c>
      <c r="T35" s="166" t="s">
        <v>60</v>
      </c>
    </row>
    <row r="36" spans="2:20" x14ac:dyDescent="0.25">
      <c r="B36" s="166"/>
      <c r="C36" s="166" t="s">
        <v>61</v>
      </c>
      <c r="D36" s="166" t="s">
        <v>61</v>
      </c>
      <c r="E36" s="166" t="s">
        <v>61</v>
      </c>
      <c r="F36" s="166" t="s">
        <v>61</v>
      </c>
      <c r="G36" s="166" t="s">
        <v>61</v>
      </c>
      <c r="H36" s="166" t="s">
        <v>61</v>
      </c>
      <c r="I36" s="166" t="s">
        <v>61</v>
      </c>
      <c r="J36" s="166" t="s">
        <v>61</v>
      </c>
      <c r="K36" s="166" t="s">
        <v>61</v>
      </c>
      <c r="L36" s="166" t="s">
        <v>61</v>
      </c>
      <c r="M36" s="166" t="s">
        <v>61</v>
      </c>
      <c r="N36" s="166" t="s">
        <v>61</v>
      </c>
      <c r="O36" s="166" t="s">
        <v>61</v>
      </c>
      <c r="P36" s="166" t="s">
        <v>61</v>
      </c>
      <c r="Q36" s="166" t="s">
        <v>61</v>
      </c>
      <c r="R36" s="166" t="s">
        <v>61</v>
      </c>
      <c r="S36" s="166" t="s">
        <v>61</v>
      </c>
      <c r="T36" s="166" t="s">
        <v>61</v>
      </c>
    </row>
    <row r="37" spans="2:20" x14ac:dyDescent="0.25">
      <c r="B37" s="1" t="s">
        <v>62</v>
      </c>
      <c r="C37" s="1" t="s">
        <v>34</v>
      </c>
      <c r="D37" s="1">
        <v>7.4</v>
      </c>
      <c r="E37" s="1">
        <v>1.6</v>
      </c>
      <c r="F37" s="1">
        <v>5.6</v>
      </c>
      <c r="G37" s="1">
        <v>2.5</v>
      </c>
      <c r="H37" s="1">
        <v>579.4</v>
      </c>
      <c r="I37" s="1">
        <v>0.9</v>
      </c>
      <c r="J37" s="1">
        <v>5.7</v>
      </c>
      <c r="K37" s="1">
        <v>15.8</v>
      </c>
      <c r="L37" s="1">
        <v>3.2</v>
      </c>
      <c r="M37" s="1" t="s">
        <v>34</v>
      </c>
      <c r="N37" s="1">
        <v>1</v>
      </c>
      <c r="O37" s="1">
        <v>4.5999999999999996</v>
      </c>
      <c r="P37" s="1">
        <v>1.3</v>
      </c>
      <c r="Q37" s="1">
        <v>41.2</v>
      </c>
      <c r="R37" s="1">
        <v>5.4</v>
      </c>
      <c r="S37" s="1">
        <v>54.9</v>
      </c>
      <c r="T37" s="1">
        <v>42.5</v>
      </c>
    </row>
    <row r="38" spans="2:20" x14ac:dyDescent="0.25">
      <c r="B38" s="1" t="s">
        <v>63</v>
      </c>
      <c r="C38" s="1" t="s">
        <v>34</v>
      </c>
      <c r="D38" s="1">
        <v>7.1</v>
      </c>
      <c r="E38" s="1">
        <v>2.7</v>
      </c>
      <c r="F38" s="1">
        <v>8.1999999999999993</v>
      </c>
      <c r="G38" s="1">
        <v>4.5999999999999996</v>
      </c>
      <c r="H38" s="1">
        <v>1161</v>
      </c>
      <c r="I38" s="1">
        <v>2</v>
      </c>
      <c r="J38" s="1">
        <v>2.6</v>
      </c>
      <c r="K38" s="1">
        <v>9.6999999999999993</v>
      </c>
      <c r="L38" s="1">
        <v>0.7</v>
      </c>
      <c r="M38" s="1">
        <v>0.4</v>
      </c>
      <c r="N38" s="1">
        <v>1.1000000000000001</v>
      </c>
      <c r="O38" s="1">
        <v>12.4</v>
      </c>
      <c r="P38" s="1">
        <v>2</v>
      </c>
      <c r="Q38" s="1">
        <v>51</v>
      </c>
      <c r="R38" s="1">
        <v>6.5</v>
      </c>
      <c r="S38" s="1">
        <v>97.8</v>
      </c>
      <c r="T38" s="1">
        <v>96.7</v>
      </c>
    </row>
    <row r="39" spans="2:20" x14ac:dyDescent="0.25">
      <c r="B39" s="1" t="s">
        <v>64</v>
      </c>
      <c r="C39" s="1">
        <v>50.5</v>
      </c>
      <c r="D39" s="1">
        <v>8.8000000000000007</v>
      </c>
      <c r="E39" s="1">
        <v>6.2</v>
      </c>
      <c r="F39" s="1">
        <v>9.8000000000000007</v>
      </c>
      <c r="G39" s="1">
        <v>65.5</v>
      </c>
      <c r="H39" s="1">
        <v>627.4</v>
      </c>
      <c r="I39" s="1">
        <v>2.9</v>
      </c>
      <c r="J39" s="1">
        <v>4</v>
      </c>
      <c r="K39" s="1">
        <v>18.2</v>
      </c>
      <c r="L39" s="1">
        <v>7.8</v>
      </c>
      <c r="M39" s="1">
        <v>2.2000000000000002</v>
      </c>
      <c r="N39" s="1">
        <v>1.9</v>
      </c>
      <c r="O39" s="1">
        <v>18.3</v>
      </c>
      <c r="P39" s="1">
        <v>4.0999999999999996</v>
      </c>
      <c r="Q39" s="1">
        <v>114.2</v>
      </c>
      <c r="R39" s="1">
        <v>12.4</v>
      </c>
      <c r="S39" s="1">
        <v>157</v>
      </c>
      <c r="T39" s="1">
        <v>87.8</v>
      </c>
    </row>
    <row r="40" spans="2:20" x14ac:dyDescent="0.25">
      <c r="B40" s="1" t="s">
        <v>65</v>
      </c>
      <c r="C40" s="1">
        <v>2.6</v>
      </c>
      <c r="D40" s="1">
        <v>8.6</v>
      </c>
      <c r="E40" s="1">
        <v>6.9</v>
      </c>
      <c r="F40" s="1">
        <v>8.9</v>
      </c>
      <c r="G40" s="1">
        <v>26.1</v>
      </c>
      <c r="H40" s="1">
        <v>652.4</v>
      </c>
      <c r="I40" s="1">
        <v>2.9</v>
      </c>
      <c r="J40" s="1">
        <v>7.7</v>
      </c>
      <c r="K40" s="1">
        <v>22</v>
      </c>
      <c r="L40" s="1">
        <v>11.1</v>
      </c>
      <c r="M40" s="1">
        <v>0.9</v>
      </c>
      <c r="N40" s="1">
        <v>2.1</v>
      </c>
      <c r="O40" s="1">
        <v>18</v>
      </c>
      <c r="P40" s="1">
        <v>4.3</v>
      </c>
      <c r="Q40" s="1">
        <v>146.69999999999999</v>
      </c>
      <c r="R40" s="1">
        <v>11.5</v>
      </c>
      <c r="S40" s="1">
        <v>161.19999999999999</v>
      </c>
      <c r="T40" s="1">
        <v>96.6</v>
      </c>
    </row>
    <row r="41" spans="2:20" x14ac:dyDescent="0.25">
      <c r="B41" s="1" t="s">
        <v>66</v>
      </c>
      <c r="C41" s="1">
        <v>8.6999999999999993</v>
      </c>
      <c r="D41" s="1">
        <v>31.8</v>
      </c>
      <c r="E41" s="1">
        <v>24</v>
      </c>
      <c r="F41" s="1">
        <v>11.4</v>
      </c>
      <c r="G41" s="1">
        <v>17.399999999999999</v>
      </c>
      <c r="H41" s="1">
        <v>362.3</v>
      </c>
      <c r="I41" s="1">
        <v>1</v>
      </c>
      <c r="J41" s="1">
        <v>7.4</v>
      </c>
      <c r="K41" s="1">
        <v>20.9</v>
      </c>
      <c r="L41" s="1">
        <v>9.3000000000000007</v>
      </c>
      <c r="M41" s="1">
        <v>1.2</v>
      </c>
      <c r="N41" s="1">
        <v>1.8</v>
      </c>
      <c r="O41" s="1">
        <v>12.1</v>
      </c>
      <c r="P41" s="1">
        <v>4.5999999999999996</v>
      </c>
      <c r="Q41" s="1">
        <v>134.5</v>
      </c>
      <c r="R41" s="1">
        <v>8.1</v>
      </c>
      <c r="S41" s="1">
        <v>113.3</v>
      </c>
      <c r="T41" s="1">
        <v>69.5</v>
      </c>
    </row>
    <row r="42" spans="2:20" x14ac:dyDescent="0.25">
      <c r="B42" s="1" t="s">
        <v>67</v>
      </c>
      <c r="C42" s="1" t="s">
        <v>34</v>
      </c>
      <c r="D42" s="1">
        <v>6.8</v>
      </c>
      <c r="E42" s="1">
        <v>4.9000000000000004</v>
      </c>
      <c r="F42" s="1">
        <v>5.5</v>
      </c>
      <c r="G42" s="1">
        <v>1.7</v>
      </c>
      <c r="H42" s="1">
        <v>328.3</v>
      </c>
      <c r="I42" s="1">
        <v>0.6</v>
      </c>
      <c r="J42" s="1">
        <v>4.3</v>
      </c>
      <c r="K42" s="1">
        <v>13</v>
      </c>
      <c r="L42" s="1">
        <v>6.3</v>
      </c>
      <c r="M42" s="1">
        <v>0.4</v>
      </c>
      <c r="N42" s="1">
        <v>1.8</v>
      </c>
      <c r="O42" s="1">
        <v>9.3000000000000007</v>
      </c>
      <c r="P42" s="1">
        <v>2.8</v>
      </c>
      <c r="Q42" s="1">
        <v>49</v>
      </c>
      <c r="R42" s="1">
        <v>6.7</v>
      </c>
      <c r="S42" s="1">
        <v>55.7</v>
      </c>
      <c r="T42" s="1">
        <v>83.4</v>
      </c>
    </row>
    <row r="43" spans="2:20" x14ac:dyDescent="0.25">
      <c r="B43" s="1" t="s">
        <v>68</v>
      </c>
      <c r="C43" s="1" t="s">
        <v>34</v>
      </c>
      <c r="D43" s="1">
        <v>16.2</v>
      </c>
      <c r="E43" s="1">
        <v>7.6</v>
      </c>
      <c r="F43" s="1">
        <v>11.7</v>
      </c>
      <c r="G43" s="1">
        <v>20</v>
      </c>
      <c r="H43" s="1">
        <v>324.5</v>
      </c>
      <c r="I43" s="1">
        <v>1.6</v>
      </c>
      <c r="J43" s="1">
        <v>4.9000000000000004</v>
      </c>
      <c r="K43" s="1">
        <v>20.100000000000001</v>
      </c>
      <c r="L43" s="1">
        <v>9.4</v>
      </c>
      <c r="M43" s="1">
        <v>0.4</v>
      </c>
      <c r="N43" s="1">
        <v>1.5</v>
      </c>
      <c r="O43" s="1">
        <v>7.9</v>
      </c>
      <c r="P43" s="1">
        <v>3.7</v>
      </c>
      <c r="Q43" s="1">
        <v>128</v>
      </c>
      <c r="R43" s="1">
        <v>8.6</v>
      </c>
      <c r="S43" s="1">
        <v>71.3</v>
      </c>
      <c r="T43" s="1">
        <v>60.3</v>
      </c>
    </row>
    <row r="44" spans="2:20" x14ac:dyDescent="0.25">
      <c r="B44" s="1" t="s">
        <v>69</v>
      </c>
      <c r="C44" s="1" t="s">
        <v>34</v>
      </c>
      <c r="D44" s="1">
        <v>14.1</v>
      </c>
      <c r="E44" s="1">
        <v>6.9</v>
      </c>
      <c r="F44" s="1">
        <v>10.6</v>
      </c>
      <c r="G44" s="1">
        <v>9.6</v>
      </c>
      <c r="H44" s="1">
        <v>348.8</v>
      </c>
      <c r="I44" s="1">
        <v>1.7</v>
      </c>
      <c r="J44" s="1">
        <v>6.4</v>
      </c>
      <c r="K44" s="1">
        <v>19.399999999999999</v>
      </c>
      <c r="L44" s="1">
        <v>8.6999999999999993</v>
      </c>
      <c r="M44" s="1">
        <v>0.7</v>
      </c>
      <c r="N44" s="1">
        <v>1.6</v>
      </c>
      <c r="O44" s="1">
        <v>10.4</v>
      </c>
      <c r="P44" s="1">
        <v>3.6</v>
      </c>
      <c r="Q44" s="1">
        <v>83.3</v>
      </c>
      <c r="R44" s="1">
        <v>9.5</v>
      </c>
      <c r="S44" s="1">
        <v>70.7</v>
      </c>
      <c r="T44" s="1">
        <v>76.599999999999994</v>
      </c>
    </row>
    <row r="45" spans="2:20" x14ac:dyDescent="0.25">
      <c r="B45" s="1" t="s">
        <v>70</v>
      </c>
      <c r="C45" s="1" t="s">
        <v>34</v>
      </c>
      <c r="D45" s="1">
        <v>14.2</v>
      </c>
      <c r="E45" s="1">
        <v>7.7</v>
      </c>
      <c r="F45" s="1">
        <v>11.2</v>
      </c>
      <c r="G45" s="1">
        <v>10.7</v>
      </c>
      <c r="H45" s="1">
        <v>346.2</v>
      </c>
      <c r="I45" s="1">
        <v>2</v>
      </c>
      <c r="J45" s="1">
        <v>5.7</v>
      </c>
      <c r="K45" s="1">
        <v>19.3</v>
      </c>
      <c r="L45" s="1">
        <v>6.1</v>
      </c>
      <c r="M45" s="1">
        <v>0.7</v>
      </c>
      <c r="N45" s="1">
        <v>2</v>
      </c>
      <c r="O45" s="1">
        <v>10.6</v>
      </c>
      <c r="P45" s="1">
        <v>3.6</v>
      </c>
      <c r="Q45" s="1">
        <v>82.3</v>
      </c>
      <c r="R45" s="1">
        <v>9.4</v>
      </c>
      <c r="S45" s="1">
        <v>70.400000000000006</v>
      </c>
      <c r="T45" s="1">
        <v>76.5</v>
      </c>
    </row>
    <row r="46" spans="2:20" x14ac:dyDescent="0.25">
      <c r="B46" s="1" t="s">
        <v>71</v>
      </c>
      <c r="C46" s="1" t="s">
        <v>34</v>
      </c>
      <c r="D46" s="1">
        <v>7</v>
      </c>
      <c r="E46" s="1">
        <v>0.7</v>
      </c>
      <c r="F46" s="1">
        <v>6.8</v>
      </c>
      <c r="G46" s="1">
        <v>11</v>
      </c>
      <c r="H46" s="1">
        <v>530</v>
      </c>
      <c r="I46" s="1">
        <v>1.1000000000000001</v>
      </c>
      <c r="J46" s="1">
        <v>4.5999999999999996</v>
      </c>
      <c r="K46" s="1">
        <v>14.5</v>
      </c>
      <c r="L46" s="1">
        <v>8.5</v>
      </c>
      <c r="M46" s="1">
        <v>0.4</v>
      </c>
      <c r="N46" s="1">
        <v>1.6</v>
      </c>
      <c r="O46" s="1">
        <v>12.2</v>
      </c>
      <c r="P46" s="1">
        <v>3.5</v>
      </c>
      <c r="Q46" s="1">
        <v>78.5</v>
      </c>
      <c r="R46" s="1">
        <v>8.3000000000000007</v>
      </c>
      <c r="S46" s="1">
        <v>61.1</v>
      </c>
      <c r="T46" s="1">
        <v>87.6</v>
      </c>
    </row>
    <row r="47" spans="2:20" x14ac:dyDescent="0.25">
      <c r="B47" s="1" t="s">
        <v>72</v>
      </c>
      <c r="C47" s="1" t="s">
        <v>34</v>
      </c>
      <c r="D47" s="1">
        <v>6.7</v>
      </c>
      <c r="E47" s="1">
        <v>6.2</v>
      </c>
      <c r="F47" s="1">
        <v>12.3</v>
      </c>
      <c r="G47" s="1">
        <v>16.2</v>
      </c>
      <c r="H47" s="1">
        <v>544.1</v>
      </c>
      <c r="I47" s="1">
        <v>2.4</v>
      </c>
      <c r="J47" s="1">
        <v>6.3</v>
      </c>
      <c r="K47" s="1">
        <v>18.899999999999999</v>
      </c>
      <c r="L47" s="1">
        <v>12</v>
      </c>
      <c r="M47" s="1">
        <v>0.6</v>
      </c>
      <c r="N47" s="1">
        <v>1.8</v>
      </c>
      <c r="O47" s="1">
        <v>25.4</v>
      </c>
      <c r="P47" s="1">
        <v>4.5</v>
      </c>
      <c r="Q47" s="1">
        <v>119</v>
      </c>
      <c r="R47" s="1">
        <v>10.6</v>
      </c>
      <c r="S47" s="1">
        <v>90.8</v>
      </c>
      <c r="T47" s="1">
        <v>106.2</v>
      </c>
    </row>
    <row r="48" spans="2:20" x14ac:dyDescent="0.25">
      <c r="B48" s="1" t="s">
        <v>73</v>
      </c>
      <c r="C48" s="1">
        <v>80.8</v>
      </c>
      <c r="D48" s="1">
        <v>121.5</v>
      </c>
      <c r="E48" s="1">
        <v>179.5</v>
      </c>
      <c r="F48" s="1">
        <v>328.9</v>
      </c>
      <c r="G48" s="1">
        <v>278</v>
      </c>
      <c r="H48" s="1">
        <v>171.1</v>
      </c>
      <c r="I48" s="1">
        <v>34.799999999999997</v>
      </c>
      <c r="J48" s="1">
        <v>7</v>
      </c>
      <c r="K48" s="1">
        <v>22.8</v>
      </c>
      <c r="L48" s="1">
        <v>4.3</v>
      </c>
      <c r="M48" s="1" t="s">
        <v>34</v>
      </c>
      <c r="N48" s="1">
        <v>1</v>
      </c>
      <c r="O48" s="1">
        <v>1.9</v>
      </c>
      <c r="P48" s="1">
        <v>8.9</v>
      </c>
      <c r="Q48" s="1">
        <v>82.1</v>
      </c>
      <c r="R48" s="1">
        <v>23.5</v>
      </c>
      <c r="S48" s="1">
        <v>211.9</v>
      </c>
      <c r="T48" s="1">
        <v>15.3</v>
      </c>
    </row>
    <row r="49" spans="1:20" x14ac:dyDescent="0.25">
      <c r="B49" s="1" t="s">
        <v>74</v>
      </c>
      <c r="C49" s="1">
        <v>22.4</v>
      </c>
      <c r="D49" s="1">
        <v>58.5</v>
      </c>
      <c r="E49" s="1">
        <v>23.4</v>
      </c>
      <c r="F49" s="1">
        <v>5.7</v>
      </c>
      <c r="G49" s="1">
        <v>26.2</v>
      </c>
      <c r="H49" s="1">
        <v>327.7</v>
      </c>
      <c r="I49" s="1">
        <v>1.4</v>
      </c>
      <c r="J49" s="1">
        <v>2.7</v>
      </c>
      <c r="K49" s="1">
        <v>12.2</v>
      </c>
      <c r="L49" s="1">
        <v>11.1</v>
      </c>
      <c r="M49" s="1">
        <v>0.7</v>
      </c>
      <c r="N49" s="1">
        <v>1.5</v>
      </c>
      <c r="O49" s="1">
        <v>4.8</v>
      </c>
      <c r="P49" s="1">
        <v>2.7</v>
      </c>
      <c r="Q49" s="1">
        <v>62.1</v>
      </c>
      <c r="R49" s="1">
        <v>6.4</v>
      </c>
      <c r="S49" s="1">
        <v>28.5</v>
      </c>
      <c r="T49" s="1">
        <v>61.2</v>
      </c>
    </row>
    <row r="50" spans="1:20" x14ac:dyDescent="0.25">
      <c r="B50" s="1" t="s">
        <v>75</v>
      </c>
      <c r="C50" s="1">
        <v>82.8</v>
      </c>
      <c r="D50" s="1">
        <v>43.7</v>
      </c>
      <c r="E50" s="1">
        <v>210.1</v>
      </c>
      <c r="F50" s="1">
        <v>304.7</v>
      </c>
      <c r="G50" s="1">
        <v>254.7</v>
      </c>
      <c r="H50" s="1">
        <v>209.4</v>
      </c>
      <c r="I50" s="1">
        <v>19.3</v>
      </c>
      <c r="J50" s="1">
        <v>6.2</v>
      </c>
      <c r="K50" s="1">
        <v>20.6</v>
      </c>
      <c r="L50" s="1">
        <v>11.8</v>
      </c>
      <c r="M50" s="1" t="s">
        <v>34</v>
      </c>
      <c r="N50" s="1">
        <v>0.3</v>
      </c>
      <c r="O50" s="1">
        <v>2</v>
      </c>
      <c r="P50" s="1">
        <v>4.0999999999999996</v>
      </c>
      <c r="Q50" s="1">
        <v>73.7</v>
      </c>
      <c r="R50" s="1">
        <v>15.5</v>
      </c>
      <c r="S50" s="1">
        <v>355.7</v>
      </c>
      <c r="T50" s="1">
        <v>10.5</v>
      </c>
    </row>
    <row r="51" spans="1:20" x14ac:dyDescent="0.25">
      <c r="B51" s="1" t="s">
        <v>76</v>
      </c>
      <c r="C51" s="1">
        <v>88.5</v>
      </c>
      <c r="D51" s="1">
        <v>93.8</v>
      </c>
      <c r="E51" s="1">
        <v>468.7</v>
      </c>
      <c r="F51" s="1">
        <v>1440.8</v>
      </c>
      <c r="G51" s="1">
        <v>286.10000000000002</v>
      </c>
      <c r="H51" s="1">
        <v>154.30000000000001</v>
      </c>
      <c r="I51" s="1">
        <v>36.200000000000003</v>
      </c>
      <c r="J51" s="1">
        <v>6.3</v>
      </c>
      <c r="K51" s="1">
        <v>18.5</v>
      </c>
      <c r="L51" s="1">
        <v>6.7</v>
      </c>
      <c r="M51" s="1">
        <v>0.2</v>
      </c>
      <c r="N51" s="1">
        <v>0.5</v>
      </c>
      <c r="O51" s="1">
        <v>1.7</v>
      </c>
      <c r="P51" s="1">
        <v>7.2</v>
      </c>
      <c r="Q51" s="1">
        <v>79.900000000000006</v>
      </c>
      <c r="R51" s="1">
        <v>22</v>
      </c>
      <c r="S51" s="1">
        <v>174.8</v>
      </c>
      <c r="T51" s="1">
        <v>9.9</v>
      </c>
    </row>
    <row r="52" spans="1:20" x14ac:dyDescent="0.25">
      <c r="B52" s="1" t="s">
        <v>77</v>
      </c>
      <c r="C52" s="1" t="s">
        <v>34</v>
      </c>
      <c r="D52" s="1">
        <v>19.2</v>
      </c>
      <c r="E52" s="1">
        <v>17.8</v>
      </c>
      <c r="F52" s="1">
        <v>10.9</v>
      </c>
      <c r="G52" s="1">
        <v>20.7</v>
      </c>
      <c r="H52" s="1">
        <v>341.6</v>
      </c>
      <c r="I52" s="1">
        <v>1.1000000000000001</v>
      </c>
      <c r="J52" s="1">
        <v>6.5</v>
      </c>
      <c r="K52" s="1">
        <v>18.7</v>
      </c>
      <c r="L52" s="1">
        <v>8.6</v>
      </c>
      <c r="M52" s="1">
        <v>0.7</v>
      </c>
      <c r="N52" s="1">
        <v>2.1</v>
      </c>
      <c r="O52" s="1">
        <v>9.9</v>
      </c>
      <c r="P52" s="1">
        <v>4.2</v>
      </c>
      <c r="Q52" s="1">
        <v>118.3</v>
      </c>
      <c r="R52" s="1">
        <v>8.4</v>
      </c>
      <c r="S52" s="1">
        <v>121.3</v>
      </c>
      <c r="T52" s="1">
        <v>84.3</v>
      </c>
    </row>
    <row r="54" spans="1:20" x14ac:dyDescent="0.25">
      <c r="A54" s="1" t="s">
        <v>30</v>
      </c>
      <c r="B54" s="1" t="s">
        <v>31</v>
      </c>
    </row>
    <row r="55" spans="1:20" x14ac:dyDescent="0.25">
      <c r="A55" s="1" t="s">
        <v>0</v>
      </c>
      <c r="B55" s="1" t="s">
        <v>1</v>
      </c>
      <c r="C55" s="1" t="s">
        <v>59</v>
      </c>
      <c r="D55" s="1" t="s">
        <v>53</v>
      </c>
      <c r="E55" s="1" t="s">
        <v>60</v>
      </c>
      <c r="F55" s="1" t="s">
        <v>54</v>
      </c>
      <c r="G55" s="1" t="s">
        <v>55</v>
      </c>
      <c r="L55" s="1" t="s">
        <v>59</v>
      </c>
      <c r="M55" s="1" t="s">
        <v>53</v>
      </c>
      <c r="N55" s="1" t="s">
        <v>60</v>
      </c>
      <c r="O55" s="1" t="s">
        <v>54</v>
      </c>
      <c r="P55" s="1" t="s">
        <v>55</v>
      </c>
    </row>
    <row r="56" spans="1:20" x14ac:dyDescent="0.25">
      <c r="C56" s="1" t="s">
        <v>61</v>
      </c>
      <c r="D56" s="1" t="s">
        <v>61</v>
      </c>
      <c r="E56" s="1" t="s">
        <v>61</v>
      </c>
      <c r="F56" s="1" t="s">
        <v>61</v>
      </c>
      <c r="G56" s="1" t="s">
        <v>61</v>
      </c>
    </row>
    <row r="57" spans="1:20" x14ac:dyDescent="0.25">
      <c r="A57" s="1">
        <v>1</v>
      </c>
      <c r="B57" s="1" t="s">
        <v>78</v>
      </c>
      <c r="C57" s="1">
        <v>335.3</v>
      </c>
      <c r="D57" s="1">
        <v>2</v>
      </c>
      <c r="E57" s="1">
        <v>48.7</v>
      </c>
      <c r="F57" s="1">
        <v>6.2</v>
      </c>
      <c r="G57" s="1">
        <v>13.4</v>
      </c>
      <c r="J57" s="1" t="s">
        <v>78</v>
      </c>
      <c r="K57" s="1" t="s">
        <v>79</v>
      </c>
      <c r="L57" s="6">
        <v>330</v>
      </c>
      <c r="M57" s="6">
        <v>1.75</v>
      </c>
      <c r="N57" s="6">
        <v>47.2</v>
      </c>
      <c r="O57" s="6">
        <v>5.98</v>
      </c>
      <c r="P57" s="6">
        <v>13.6</v>
      </c>
    </row>
    <row r="58" spans="1:20" x14ac:dyDescent="0.25">
      <c r="A58" s="1">
        <v>2</v>
      </c>
      <c r="B58" s="1" t="s">
        <v>78</v>
      </c>
      <c r="C58" s="1">
        <v>338.4</v>
      </c>
      <c r="D58" s="1">
        <v>2.1</v>
      </c>
      <c r="E58" s="1">
        <v>48.5</v>
      </c>
      <c r="F58" s="1">
        <v>6.7</v>
      </c>
      <c r="G58" s="1">
        <v>13.9</v>
      </c>
      <c r="K58" s="1" t="s">
        <v>80</v>
      </c>
      <c r="L58" s="6">
        <f>AVERAGE(C57:C59)</f>
        <v>337.16666666666669</v>
      </c>
      <c r="M58" s="6">
        <f>AVERAGE(D57:D59)</f>
        <v>2.1666666666666665</v>
      </c>
      <c r="N58" s="6">
        <f>AVERAGE(E57:E59)</f>
        <v>48.699999999999996</v>
      </c>
      <c r="O58" s="6">
        <f>AVERAGE(F57:F59)</f>
        <v>6.2666666666666666</v>
      </c>
      <c r="P58" s="6">
        <f>AVERAGE(G57:G59)</f>
        <v>13.700000000000001</v>
      </c>
    </row>
    <row r="59" spans="1:20" x14ac:dyDescent="0.25">
      <c r="A59" s="1">
        <v>3</v>
      </c>
      <c r="B59" s="1" t="s">
        <v>78</v>
      </c>
      <c r="C59" s="1">
        <v>337.8</v>
      </c>
      <c r="D59" s="1">
        <v>2.4</v>
      </c>
      <c r="E59" s="1">
        <v>48.9</v>
      </c>
      <c r="F59" s="1">
        <v>5.9</v>
      </c>
      <c r="G59" s="1">
        <v>13.8</v>
      </c>
      <c r="K59" s="1" t="s">
        <v>81</v>
      </c>
      <c r="L59" s="6">
        <f>STDEVP(C57:C59)</f>
        <v>1.3424687043734742</v>
      </c>
      <c r="M59" s="6">
        <f>STDEVP(D57:D59)</f>
        <v>0.16996731711975943</v>
      </c>
      <c r="N59" s="6">
        <f>STDEVP(E57:E59)</f>
        <v>0.16329931618554464</v>
      </c>
      <c r="O59" s="6">
        <f>STDEVP(F57:F59)</f>
        <v>0.32998316455372212</v>
      </c>
      <c r="P59" s="6">
        <f>STDEVP(G57:G59)</f>
        <v>0.21602468994692872</v>
      </c>
    </row>
    <row r="60" spans="1:20" x14ac:dyDescent="0.25">
      <c r="A60" s="1">
        <v>4</v>
      </c>
      <c r="B60" s="1" t="s">
        <v>82</v>
      </c>
      <c r="C60" s="1">
        <v>1388.9</v>
      </c>
      <c r="D60" s="1">
        <v>2.2999999999999998</v>
      </c>
      <c r="E60" s="1">
        <v>46.9</v>
      </c>
      <c r="F60" s="1">
        <v>11.5</v>
      </c>
      <c r="G60" s="1">
        <v>3.9</v>
      </c>
      <c r="J60" s="1" t="s">
        <v>82</v>
      </c>
      <c r="K60" s="1" t="s">
        <v>79</v>
      </c>
      <c r="L60" s="6">
        <v>1370</v>
      </c>
      <c r="M60" s="6">
        <v>2.4</v>
      </c>
      <c r="N60" s="6">
        <v>47</v>
      </c>
      <c r="O60" s="6">
        <v>10.4</v>
      </c>
      <c r="P60" s="6">
        <v>4</v>
      </c>
    </row>
    <row r="61" spans="1:20" x14ac:dyDescent="0.25">
      <c r="A61" s="1">
        <v>5</v>
      </c>
      <c r="B61" s="1" t="s">
        <v>82</v>
      </c>
      <c r="C61" s="1">
        <v>1398.3</v>
      </c>
      <c r="D61" s="1">
        <v>2.7</v>
      </c>
      <c r="E61" s="1">
        <v>47.4</v>
      </c>
      <c r="F61" s="1">
        <v>11.8</v>
      </c>
      <c r="G61" s="1">
        <v>4.4000000000000004</v>
      </c>
      <c r="K61" s="1" t="s">
        <v>80</v>
      </c>
      <c r="L61" s="6">
        <f>AVERAGE(C60:C62)</f>
        <v>1395.3666666666668</v>
      </c>
      <c r="M61" s="6">
        <f>AVERAGE(D60:D62)</f>
        <v>2.5333333333333332</v>
      </c>
      <c r="N61" s="6">
        <f>AVERAGE(E60:E62)</f>
        <v>47.6</v>
      </c>
      <c r="O61" s="6">
        <f>AVERAGE(F60:F62)</f>
        <v>11.833333333333334</v>
      </c>
      <c r="P61" s="6">
        <f>AVERAGE(G60:G62)</f>
        <v>4.0333333333333341</v>
      </c>
    </row>
    <row r="62" spans="1:20" x14ac:dyDescent="0.25">
      <c r="A62" s="1">
        <v>6</v>
      </c>
      <c r="B62" s="1" t="s">
        <v>82</v>
      </c>
      <c r="C62" s="1">
        <v>1398.9</v>
      </c>
      <c r="D62" s="1">
        <v>2.6</v>
      </c>
      <c r="E62" s="1">
        <v>48.5</v>
      </c>
      <c r="F62" s="1">
        <v>12.2</v>
      </c>
      <c r="G62" s="1">
        <v>3.8</v>
      </c>
      <c r="L62" s="6">
        <f>STDEVP(C60:C62)</f>
        <v>4.5791799362864767</v>
      </c>
      <c r="M62" s="6">
        <f>STDEVP(D60:D62)</f>
        <v>0.16996731711975965</v>
      </c>
      <c r="N62" s="6">
        <f>STDEVP(E60:E62)</f>
        <v>0.66833125519211467</v>
      </c>
      <c r="O62" s="6">
        <f>STDEVP(F60:F62)</f>
        <v>0.28674417556808723</v>
      </c>
      <c r="P62" s="6">
        <f>STDEVP(G60:G62)</f>
        <v>0.26246692913372727</v>
      </c>
    </row>
    <row r="63" spans="1:20" x14ac:dyDescent="0.25">
      <c r="A63" s="1">
        <v>7</v>
      </c>
      <c r="B63" s="1" t="s">
        <v>83</v>
      </c>
      <c r="C63" s="1">
        <v>394.2</v>
      </c>
      <c r="D63" s="1">
        <v>0.8</v>
      </c>
      <c r="E63" s="1">
        <v>8.1999999999999993</v>
      </c>
      <c r="F63" s="1">
        <v>0</v>
      </c>
      <c r="G63" s="1">
        <v>2.4</v>
      </c>
      <c r="J63" s="1" t="s">
        <v>83</v>
      </c>
      <c r="K63" s="1" t="s">
        <v>79</v>
      </c>
      <c r="L63" s="6">
        <v>403</v>
      </c>
      <c r="M63" s="6">
        <v>0.42</v>
      </c>
      <c r="N63" s="6">
        <v>9.3000000000000007</v>
      </c>
      <c r="O63" s="6">
        <v>1.08</v>
      </c>
      <c r="P63" s="6">
        <v>2.6</v>
      </c>
    </row>
    <row r="64" spans="1:20" x14ac:dyDescent="0.25">
      <c r="A64" s="1">
        <v>8</v>
      </c>
      <c r="B64" s="1" t="s">
        <v>83</v>
      </c>
      <c r="C64" s="1">
        <v>393.1</v>
      </c>
      <c r="D64" s="1">
        <v>0.8</v>
      </c>
      <c r="E64" s="1">
        <v>8.8000000000000007</v>
      </c>
      <c r="F64" s="1">
        <v>0.2</v>
      </c>
      <c r="G64" s="1">
        <v>1.7</v>
      </c>
      <c r="K64" s="1" t="s">
        <v>80</v>
      </c>
      <c r="L64" s="6">
        <f>AVERAGE(C63:C65)</f>
        <v>393.4666666666667</v>
      </c>
      <c r="M64" s="6">
        <f>AVERAGE(D63:D65)</f>
        <v>0.73333333333333339</v>
      </c>
      <c r="N64" s="6">
        <f>AVERAGE(E63:E65)</f>
        <v>8.6</v>
      </c>
      <c r="O64" s="6">
        <f>AVERAGE(F63:F65)</f>
        <v>0.23333333333333331</v>
      </c>
      <c r="P64" s="6">
        <f>AVERAGE(G63:G65)</f>
        <v>2.1999999999999997</v>
      </c>
    </row>
    <row r="65" spans="1:18" x14ac:dyDescent="0.25">
      <c r="A65" s="1">
        <v>9</v>
      </c>
      <c r="B65" s="1" t="s">
        <v>83</v>
      </c>
      <c r="C65" s="1">
        <v>393.1</v>
      </c>
      <c r="D65" s="1">
        <v>0.6</v>
      </c>
      <c r="E65" s="1">
        <v>8.8000000000000007</v>
      </c>
      <c r="F65" s="1">
        <v>0.5</v>
      </c>
      <c r="G65" s="1">
        <v>2.5</v>
      </c>
      <c r="L65" s="6">
        <f>STDEVP(C63:C65)</f>
        <v>0.5185449728701188</v>
      </c>
      <c r="M65" s="6">
        <f>STDEVP(D63:D65)</f>
        <v>9.4280904158205864E-2</v>
      </c>
      <c r="N65" s="6">
        <f>STDEVP(E63:E65)</f>
        <v>0.28284271247461967</v>
      </c>
      <c r="O65" s="6">
        <f>STDEVP(F63:F65)</f>
        <v>0.20548046676563261</v>
      </c>
      <c r="P65" s="6">
        <f>STDEVP(G63:G65)</f>
        <v>0.35590260840104382</v>
      </c>
    </row>
    <row r="66" spans="1:18" x14ac:dyDescent="0.25">
      <c r="A66" s="1">
        <v>10</v>
      </c>
      <c r="B66" s="1" t="s">
        <v>84</v>
      </c>
      <c r="C66" s="1">
        <v>110</v>
      </c>
      <c r="D66" s="1">
        <v>0</v>
      </c>
      <c r="E66" s="1">
        <v>0.6</v>
      </c>
      <c r="F66" s="1">
        <v>0</v>
      </c>
      <c r="G66" s="1">
        <v>3.1</v>
      </c>
      <c r="J66" s="1" t="s">
        <v>84</v>
      </c>
      <c r="K66" s="1" t="s">
        <v>79</v>
      </c>
      <c r="L66" s="6">
        <v>108</v>
      </c>
      <c r="M66" s="6">
        <v>0.01</v>
      </c>
      <c r="N66" s="6">
        <v>0.3</v>
      </c>
      <c r="O66" s="6">
        <v>0.03</v>
      </c>
      <c r="P66" s="6">
        <v>3</v>
      </c>
    </row>
    <row r="67" spans="1:18" x14ac:dyDescent="0.25">
      <c r="A67" s="1">
        <v>11</v>
      </c>
      <c r="B67" s="1" t="s">
        <v>84</v>
      </c>
      <c r="C67" s="1">
        <v>110.3</v>
      </c>
      <c r="D67" s="1">
        <v>0.1</v>
      </c>
      <c r="E67" s="1">
        <v>0</v>
      </c>
      <c r="F67" s="1">
        <v>0</v>
      </c>
      <c r="G67" s="1">
        <v>3</v>
      </c>
      <c r="K67" s="1" t="s">
        <v>80</v>
      </c>
      <c r="L67" s="6">
        <f>AVERAGE(C66:C68)</f>
        <v>109.96666666666665</v>
      </c>
      <c r="M67" s="6">
        <f>AVERAGE(D66:D68)</f>
        <v>0.10000000000000002</v>
      </c>
      <c r="N67" s="6">
        <f>AVERAGE(E66:E68)</f>
        <v>0.23333333333333331</v>
      </c>
      <c r="O67" s="6">
        <f>AVERAGE(F66:F68)</f>
        <v>0</v>
      </c>
      <c r="P67" s="6">
        <f>AVERAGE(G66:G68)</f>
        <v>3.0666666666666664</v>
      </c>
    </row>
    <row r="68" spans="1:18" x14ac:dyDescent="0.25">
      <c r="A68" s="1">
        <v>12</v>
      </c>
      <c r="B68" s="1" t="s">
        <v>84</v>
      </c>
      <c r="C68" s="1">
        <v>109.6</v>
      </c>
      <c r="D68" s="1">
        <v>0.2</v>
      </c>
      <c r="E68" s="1">
        <v>0.1</v>
      </c>
      <c r="F68" s="1">
        <v>0</v>
      </c>
      <c r="G68" s="1">
        <v>3.1</v>
      </c>
      <c r="L68" s="6">
        <f>STDEVP(C66:C68)</f>
        <v>0.2867441755680889</v>
      </c>
      <c r="M68" s="6">
        <f>STDEVP(D66:D68)</f>
        <v>8.1649658092772595E-2</v>
      </c>
      <c r="N68" s="6">
        <f>STDEVP(E66:E68)</f>
        <v>0.26246692913372699</v>
      </c>
      <c r="O68" s="6">
        <f>STDEVP(F66:F68)</f>
        <v>0</v>
      </c>
      <c r="P68" s="6">
        <f>STDEVP(G66:G68)</f>
        <v>4.7140452079103216E-2</v>
      </c>
    </row>
    <row r="69" spans="1:18" x14ac:dyDescent="0.25">
      <c r="B69" s="1" t="s">
        <v>85</v>
      </c>
      <c r="C69" s="1">
        <v>4.0999999999999996</v>
      </c>
      <c r="D69" s="1">
        <v>4.4000000000000004</v>
      </c>
      <c r="E69" s="1">
        <v>152</v>
      </c>
      <c r="F69" s="1">
        <v>17.899999999999999</v>
      </c>
      <c r="G69" s="1">
        <v>36.5</v>
      </c>
      <c r="J69" s="1" t="s">
        <v>86</v>
      </c>
      <c r="K69" s="1" t="s">
        <v>79</v>
      </c>
      <c r="L69" s="6">
        <v>3</v>
      </c>
      <c r="M69" s="6">
        <v>4.5999999999999996</v>
      </c>
      <c r="N69" s="6">
        <v>152</v>
      </c>
      <c r="O69" s="6">
        <v>18.5</v>
      </c>
      <c r="P69" s="6">
        <v>39</v>
      </c>
    </row>
    <row r="70" spans="1:18" x14ac:dyDescent="0.25">
      <c r="B70" s="1" t="s">
        <v>85</v>
      </c>
      <c r="C70" s="1">
        <v>4.3</v>
      </c>
      <c r="D70" s="1">
        <v>4.5999999999999996</v>
      </c>
      <c r="E70" s="1">
        <v>150.69999999999999</v>
      </c>
      <c r="F70" s="1">
        <v>18</v>
      </c>
      <c r="G70" s="1">
        <v>36.299999999999997</v>
      </c>
      <c r="K70" s="1" t="s">
        <v>80</v>
      </c>
      <c r="L70" s="6">
        <f>AVERAGE(C69:C71)</f>
        <v>4.1666666666666661</v>
      </c>
      <c r="M70" s="6">
        <f>AVERAGE(D69:D71)</f>
        <v>4.4333333333333336</v>
      </c>
      <c r="N70" s="6">
        <f>AVERAGE(E69:E71)</f>
        <v>151.73333333333332</v>
      </c>
      <c r="O70" s="6">
        <f>AVERAGE(F69:F71)</f>
        <v>17.966666666666665</v>
      </c>
      <c r="P70" s="6">
        <f>AVERAGE(G69:G71)</f>
        <v>36.533333333333331</v>
      </c>
    </row>
    <row r="71" spans="1:18" x14ac:dyDescent="0.25">
      <c r="B71" s="1" t="s">
        <v>85</v>
      </c>
      <c r="C71" s="1">
        <v>4.0999999999999996</v>
      </c>
      <c r="D71" s="1">
        <v>4.3</v>
      </c>
      <c r="E71" s="1">
        <v>152.5</v>
      </c>
      <c r="F71" s="1">
        <v>18</v>
      </c>
      <c r="G71" s="1">
        <v>36.799999999999997</v>
      </c>
      <c r="L71" s="6">
        <f>STDEVP(C69:C71)</f>
        <v>9.4280904158206433E-2</v>
      </c>
      <c r="M71" s="6">
        <f>STDEVP(D69:D71)</f>
        <v>0.12472191289246459</v>
      </c>
      <c r="N71" s="6">
        <f>STDEVP(E69:E71)</f>
        <v>0.75865377844940807</v>
      </c>
      <c r="O71" s="6">
        <f>STDEVP(F69:F71)</f>
        <v>4.7140452079103841E-2</v>
      </c>
      <c r="P71" s="6">
        <f>STDEVP(G69:G71)</f>
        <v>0.20548046676563239</v>
      </c>
    </row>
    <row r="72" spans="1:18" x14ac:dyDescent="0.25">
      <c r="B72" s="1" t="s">
        <v>87</v>
      </c>
      <c r="C72" s="1">
        <v>101.7</v>
      </c>
      <c r="D72" s="1">
        <v>5.5</v>
      </c>
      <c r="E72" s="1">
        <v>147.5</v>
      </c>
      <c r="F72" s="1">
        <v>14.3</v>
      </c>
      <c r="G72" s="1">
        <v>21.8</v>
      </c>
      <c r="J72" s="1" t="s">
        <v>87</v>
      </c>
      <c r="K72" s="1" t="s">
        <v>79</v>
      </c>
      <c r="L72" s="6">
        <v>108</v>
      </c>
      <c r="M72" s="6">
        <v>5.8</v>
      </c>
      <c r="N72" s="6">
        <v>149</v>
      </c>
      <c r="O72" s="6">
        <v>15.1</v>
      </c>
      <c r="P72" s="6">
        <v>24</v>
      </c>
    </row>
    <row r="73" spans="1:18" x14ac:dyDescent="0.25">
      <c r="B73" s="1" t="s">
        <v>87</v>
      </c>
      <c r="C73" s="1">
        <v>102.3</v>
      </c>
      <c r="D73" s="1">
        <v>5.7</v>
      </c>
      <c r="E73" s="1">
        <v>147.4</v>
      </c>
      <c r="F73" s="1">
        <v>14.4</v>
      </c>
      <c r="G73" s="1">
        <v>21.5</v>
      </c>
      <c r="K73" s="1" t="s">
        <v>80</v>
      </c>
      <c r="L73" s="6">
        <f>AVERAGE(C72:C74)</f>
        <v>102.3</v>
      </c>
      <c r="M73" s="6">
        <f>AVERAGE(D72:D74)</f>
        <v>5.7666666666666657</v>
      </c>
      <c r="N73" s="6">
        <f>AVERAGE(E72:E74)</f>
        <v>147.83333333333334</v>
      </c>
      <c r="O73" s="6">
        <f>AVERAGE(F72:F74)</f>
        <v>14.300000000000002</v>
      </c>
      <c r="P73" s="6">
        <f>AVERAGE(G72:G74)</f>
        <v>21.633333333333336</v>
      </c>
    </row>
    <row r="74" spans="1:18" x14ac:dyDescent="0.25">
      <c r="B74" s="1" t="s">
        <v>87</v>
      </c>
      <c r="C74" s="1">
        <v>102.9</v>
      </c>
      <c r="D74" s="1">
        <v>6.1</v>
      </c>
      <c r="E74" s="1">
        <v>148.6</v>
      </c>
      <c r="F74" s="1">
        <v>14.2</v>
      </c>
      <c r="G74" s="1">
        <v>21.6</v>
      </c>
      <c r="L74" s="6">
        <f>STDEVP(C72:C74)</f>
        <v>0.48989794855663676</v>
      </c>
      <c r="M74" s="6">
        <f>STDEVP(D72:D74)</f>
        <v>0.24944382578492927</v>
      </c>
      <c r="N74" s="6">
        <f>STDEVP(E72:E74)</f>
        <v>0.54365021434333216</v>
      </c>
      <c r="O74" s="6">
        <f>STDEVP(F72:F74)</f>
        <v>8.1649658092773039E-2</v>
      </c>
      <c r="P74" s="6">
        <f>STDEVP(G72:G74)</f>
        <v>0.1247219128924649</v>
      </c>
    </row>
    <row r="76" spans="1:18" x14ac:dyDescent="0.25">
      <c r="A76" s="1" t="s">
        <v>0</v>
      </c>
      <c r="B76" s="1" t="s">
        <v>1</v>
      </c>
      <c r="C76" s="1" t="s">
        <v>56</v>
      </c>
      <c r="D76" s="1" t="s">
        <v>57</v>
      </c>
      <c r="E76" s="1" t="s">
        <v>58</v>
      </c>
      <c r="F76" s="1" t="s">
        <v>59</v>
      </c>
      <c r="G76" s="1" t="s">
        <v>60</v>
      </c>
      <c r="L76" s="1" t="s">
        <v>56</v>
      </c>
      <c r="M76" s="1" t="s">
        <v>88</v>
      </c>
      <c r="N76" s="1" t="s">
        <v>58</v>
      </c>
      <c r="O76" s="1" t="s">
        <v>59</v>
      </c>
      <c r="P76" s="1" t="s">
        <v>60</v>
      </c>
    </row>
    <row r="77" spans="1:18" x14ac:dyDescent="0.25">
      <c r="C77" s="1" t="s">
        <v>61</v>
      </c>
      <c r="D77" s="1" t="s">
        <v>61</v>
      </c>
      <c r="E77" s="1" t="s">
        <v>61</v>
      </c>
      <c r="F77" s="1" t="s">
        <v>61</v>
      </c>
      <c r="G77" s="1" t="s">
        <v>61</v>
      </c>
    </row>
    <row r="78" spans="1:18" x14ac:dyDescent="0.25">
      <c r="A78" s="1">
        <v>1</v>
      </c>
      <c r="B78" s="1" t="s">
        <v>78</v>
      </c>
      <c r="C78" s="1">
        <v>12.7</v>
      </c>
      <c r="D78" s="1">
        <v>192.3</v>
      </c>
      <c r="E78" s="1">
        <v>38</v>
      </c>
      <c r="F78" s="1">
        <v>331.7</v>
      </c>
      <c r="G78" s="1">
        <v>47.5</v>
      </c>
      <c r="J78" s="1" t="s">
        <v>78</v>
      </c>
      <c r="K78" s="1" t="s">
        <v>79</v>
      </c>
      <c r="L78" s="6">
        <v>14</v>
      </c>
      <c r="M78" s="6">
        <v>190</v>
      </c>
      <c r="N78" s="6">
        <v>38</v>
      </c>
      <c r="O78" s="6">
        <v>330</v>
      </c>
      <c r="P78" s="6">
        <v>47.2</v>
      </c>
      <c r="Q78" s="6"/>
      <c r="R78" s="6"/>
    </row>
    <row r="79" spans="1:18" x14ac:dyDescent="0.25">
      <c r="A79" s="1">
        <v>2</v>
      </c>
      <c r="B79" s="1" t="s">
        <v>78</v>
      </c>
      <c r="C79" s="1">
        <v>12.7</v>
      </c>
      <c r="D79" s="1">
        <v>192.9</v>
      </c>
      <c r="E79" s="1">
        <v>37.9</v>
      </c>
      <c r="F79" s="1">
        <v>333</v>
      </c>
      <c r="G79" s="1">
        <v>47.9</v>
      </c>
      <c r="K79" s="1" t="s">
        <v>80</v>
      </c>
      <c r="L79" s="6">
        <v>12.74</v>
      </c>
      <c r="M79" s="6">
        <v>191.34</v>
      </c>
      <c r="N79" s="6">
        <v>38.159999999999997</v>
      </c>
      <c r="O79" s="6">
        <v>333.19</v>
      </c>
      <c r="P79" s="6">
        <v>47.73</v>
      </c>
      <c r="Q79" s="6"/>
      <c r="R79" s="6"/>
    </row>
    <row r="80" spans="1:18" x14ac:dyDescent="0.25">
      <c r="A80" s="1">
        <v>3</v>
      </c>
      <c r="B80" s="1" t="s">
        <v>78</v>
      </c>
      <c r="C80" s="1">
        <v>12.8</v>
      </c>
      <c r="D80" s="1">
        <v>191.8</v>
      </c>
      <c r="E80" s="1">
        <v>38</v>
      </c>
      <c r="F80" s="1">
        <v>331.3</v>
      </c>
      <c r="G80" s="1">
        <v>47.6</v>
      </c>
      <c r="K80" s="1" t="s">
        <v>81</v>
      </c>
      <c r="L80" s="6">
        <v>0.12000000000009702</v>
      </c>
      <c r="M80" s="6">
        <v>1.1164228589505565</v>
      </c>
      <c r="N80" s="6">
        <v>0.30066592756759369</v>
      </c>
      <c r="O80" s="6">
        <v>2.8766125912263951</v>
      </c>
      <c r="P80" s="6">
        <v>0.34365680554918121</v>
      </c>
      <c r="Q80" s="6"/>
      <c r="R80" s="6"/>
    </row>
    <row r="81" spans="1:18" x14ac:dyDescent="0.25">
      <c r="A81" s="1">
        <v>4</v>
      </c>
      <c r="B81" s="1" t="s">
        <v>82</v>
      </c>
      <c r="C81" s="1">
        <v>117.5</v>
      </c>
      <c r="D81" s="1">
        <v>273</v>
      </c>
      <c r="E81" s="1">
        <v>30</v>
      </c>
      <c r="F81" s="1">
        <v>1387.5</v>
      </c>
      <c r="G81" s="1">
        <v>47.8</v>
      </c>
      <c r="J81" s="1" t="s">
        <v>82</v>
      </c>
      <c r="K81" s="1" t="s">
        <v>79</v>
      </c>
      <c r="L81" s="6">
        <v>105</v>
      </c>
      <c r="M81" s="6">
        <v>260</v>
      </c>
      <c r="N81" s="6">
        <v>30</v>
      </c>
      <c r="O81" s="6">
        <v>1370</v>
      </c>
      <c r="P81" s="6">
        <v>47</v>
      </c>
      <c r="Q81" s="6"/>
      <c r="R81" s="6"/>
    </row>
    <row r="82" spans="1:18" x14ac:dyDescent="0.25">
      <c r="A82" s="1">
        <v>5</v>
      </c>
      <c r="B82" s="1" t="s">
        <v>82</v>
      </c>
      <c r="C82" s="1">
        <v>117.4</v>
      </c>
      <c r="D82" s="1">
        <v>273.39999999999998</v>
      </c>
      <c r="E82" s="1">
        <v>29.9</v>
      </c>
      <c r="F82" s="1">
        <v>1389.7</v>
      </c>
      <c r="G82" s="1">
        <v>47.9</v>
      </c>
      <c r="K82" s="1" t="s">
        <v>80</v>
      </c>
      <c r="L82" s="6">
        <v>117.05</v>
      </c>
      <c r="M82" s="6">
        <v>271.52</v>
      </c>
      <c r="N82" s="6">
        <v>29.8</v>
      </c>
      <c r="O82" s="6">
        <v>1384.4</v>
      </c>
      <c r="P82" s="6">
        <v>47.77</v>
      </c>
      <c r="Q82" s="6"/>
      <c r="R82" s="6"/>
    </row>
    <row r="83" spans="1:18" x14ac:dyDescent="0.25">
      <c r="A83" s="1">
        <v>6</v>
      </c>
      <c r="B83" s="1" t="s">
        <v>82</v>
      </c>
      <c r="C83" s="1">
        <v>117.7</v>
      </c>
      <c r="D83" s="1">
        <v>273.8</v>
      </c>
      <c r="E83" s="1">
        <v>29.8</v>
      </c>
      <c r="F83" s="1">
        <v>1388.3</v>
      </c>
      <c r="G83" s="1">
        <v>47.5</v>
      </c>
      <c r="K83" s="1" t="s">
        <v>81</v>
      </c>
      <c r="L83" s="6">
        <v>0.34132096331751854</v>
      </c>
      <c r="M83" s="6">
        <v>1.0467091286661998</v>
      </c>
      <c r="N83" s="6">
        <v>0.15491933384829681</v>
      </c>
      <c r="O83" s="6">
        <v>4.6553195378601853</v>
      </c>
      <c r="P83" s="6">
        <v>0.21931712199522352</v>
      </c>
      <c r="Q83" s="6"/>
      <c r="R83" s="6"/>
    </row>
    <row r="84" spans="1:18" x14ac:dyDescent="0.25">
      <c r="A84" s="1">
        <v>7</v>
      </c>
      <c r="B84" s="1" t="s">
        <v>83</v>
      </c>
      <c r="C84" s="1">
        <v>19.399999999999999</v>
      </c>
      <c r="D84" s="1">
        <v>174.2</v>
      </c>
      <c r="E84" s="1">
        <v>27.2</v>
      </c>
      <c r="F84" s="1">
        <v>390.1</v>
      </c>
      <c r="G84" s="1">
        <v>9.6999999999999993</v>
      </c>
      <c r="J84" s="1" t="s">
        <v>83</v>
      </c>
      <c r="K84" s="1" t="s">
        <v>79</v>
      </c>
      <c r="L84" s="6">
        <v>19</v>
      </c>
      <c r="M84" s="6">
        <v>179</v>
      </c>
      <c r="N84" s="6">
        <v>27.6</v>
      </c>
      <c r="O84" s="6">
        <v>403</v>
      </c>
      <c r="P84" s="6">
        <v>11</v>
      </c>
      <c r="Q84" s="6"/>
      <c r="R84" s="6"/>
    </row>
    <row r="85" spans="1:18" x14ac:dyDescent="0.25">
      <c r="A85" s="1">
        <v>8</v>
      </c>
      <c r="B85" s="1" t="s">
        <v>83</v>
      </c>
      <c r="C85" s="1">
        <v>19.399999999999999</v>
      </c>
      <c r="D85" s="1">
        <v>174.9</v>
      </c>
      <c r="E85" s="1">
        <v>26.8</v>
      </c>
      <c r="F85" s="1">
        <v>390.1</v>
      </c>
      <c r="G85" s="1">
        <v>9.4</v>
      </c>
      <c r="K85" s="1" t="s">
        <v>80</v>
      </c>
      <c r="L85" s="6">
        <v>19.34</v>
      </c>
      <c r="M85" s="6">
        <v>174.53</v>
      </c>
      <c r="N85" s="6">
        <v>27.43</v>
      </c>
      <c r="O85" s="6">
        <v>390.86</v>
      </c>
      <c r="P85" s="6">
        <v>9.49</v>
      </c>
      <c r="Q85" s="6"/>
      <c r="R85" s="6"/>
    </row>
    <row r="86" spans="1:18" x14ac:dyDescent="0.25">
      <c r="A86" s="1">
        <v>9</v>
      </c>
      <c r="B86" s="1" t="s">
        <v>83</v>
      </c>
      <c r="C86" s="1">
        <v>19.100000000000001</v>
      </c>
      <c r="D86" s="1">
        <v>174.2</v>
      </c>
      <c r="E86" s="1">
        <v>27.2</v>
      </c>
      <c r="F86" s="1">
        <v>389.5</v>
      </c>
      <c r="G86" s="1">
        <v>9.4</v>
      </c>
      <c r="K86" s="1" t="s">
        <v>81</v>
      </c>
      <c r="L86" s="6">
        <v>6.6332495807107344E-2</v>
      </c>
      <c r="M86" s="6">
        <v>0.60008332754135751</v>
      </c>
      <c r="N86" s="6">
        <v>0.20999999999973668</v>
      </c>
      <c r="O86" s="6">
        <v>0.83809307360272445</v>
      </c>
      <c r="P86" s="6">
        <v>0.14456832294807756</v>
      </c>
      <c r="Q86" s="6"/>
      <c r="R86" s="6"/>
    </row>
    <row r="87" spans="1:18" x14ac:dyDescent="0.25">
      <c r="A87" s="1">
        <v>13</v>
      </c>
      <c r="B87" s="1" t="s">
        <v>89</v>
      </c>
      <c r="C87" s="1">
        <v>0.6</v>
      </c>
      <c r="D87" s="1">
        <v>17.899999999999999</v>
      </c>
      <c r="E87" s="1">
        <v>16.3</v>
      </c>
      <c r="F87" s="1">
        <v>106.6</v>
      </c>
      <c r="G87" s="1">
        <v>0.8</v>
      </c>
      <c r="J87" s="1" t="s">
        <v>84</v>
      </c>
      <c r="K87" s="1" t="s">
        <v>79</v>
      </c>
      <c r="L87" s="6">
        <v>0.6</v>
      </c>
      <c r="M87" s="6">
        <v>15.5</v>
      </c>
      <c r="N87" s="6">
        <v>16</v>
      </c>
      <c r="O87" s="6">
        <v>108</v>
      </c>
      <c r="P87" s="6">
        <v>0.25</v>
      </c>
      <c r="Q87" s="6"/>
      <c r="R87" s="6"/>
    </row>
    <row r="88" spans="1:18" x14ac:dyDescent="0.25">
      <c r="A88" s="1">
        <v>14</v>
      </c>
      <c r="B88" s="1" t="s">
        <v>89</v>
      </c>
      <c r="C88" s="1">
        <v>0.7</v>
      </c>
      <c r="D88" s="1">
        <v>18</v>
      </c>
      <c r="E88" s="1">
        <v>16.2</v>
      </c>
      <c r="F88" s="1">
        <v>106.6</v>
      </c>
      <c r="G88" s="1">
        <v>0.4</v>
      </c>
      <c r="K88" s="1" t="s">
        <v>80</v>
      </c>
      <c r="L88" s="6">
        <v>0.6333333333333333</v>
      </c>
      <c r="M88" s="6">
        <v>17.466666666666665</v>
      </c>
      <c r="N88" s="6">
        <v>16.62222222222222</v>
      </c>
      <c r="O88" s="6">
        <v>109.02222222222223</v>
      </c>
      <c r="P88" s="6">
        <v>0.5</v>
      </c>
      <c r="Q88" s="6"/>
      <c r="R88" s="6"/>
    </row>
    <row r="89" spans="1:18" x14ac:dyDescent="0.25">
      <c r="A89" s="1">
        <v>15</v>
      </c>
      <c r="B89" s="1" t="s">
        <v>89</v>
      </c>
      <c r="C89" s="1">
        <v>0.7</v>
      </c>
      <c r="D89" s="1">
        <v>17.5</v>
      </c>
      <c r="E89" s="1">
        <v>16.3</v>
      </c>
      <c r="F89" s="1">
        <v>106.3</v>
      </c>
      <c r="G89" s="1">
        <v>0.6</v>
      </c>
      <c r="K89" s="1" t="s">
        <v>81</v>
      </c>
      <c r="L89" s="6">
        <v>4.7140452079101267E-2</v>
      </c>
      <c r="M89" s="6">
        <v>0.51207638319121596</v>
      </c>
      <c r="N89" s="6">
        <v>0.19309052441093358</v>
      </c>
      <c r="O89" s="6">
        <v>0.28974232912011705</v>
      </c>
      <c r="P89" s="6">
        <v>8.1649658092771998E-2</v>
      </c>
      <c r="Q89" s="6"/>
      <c r="R89" s="6"/>
    </row>
    <row r="90" spans="1:18" x14ac:dyDescent="0.25">
      <c r="B90" s="1" t="s">
        <v>85</v>
      </c>
      <c r="C90" s="1">
        <v>123.3</v>
      </c>
      <c r="D90" s="1">
        <v>838.2</v>
      </c>
      <c r="E90" s="1">
        <v>197</v>
      </c>
      <c r="F90" s="1">
        <v>1.2</v>
      </c>
      <c r="G90" s="1">
        <v>147.80000000000001</v>
      </c>
      <c r="J90" s="1" t="s">
        <v>86</v>
      </c>
      <c r="K90" s="1" t="s">
        <v>79</v>
      </c>
      <c r="L90" s="6">
        <v>110</v>
      </c>
      <c r="M90" s="6">
        <v>780</v>
      </c>
      <c r="N90" s="6">
        <v>184</v>
      </c>
      <c r="O90" s="6">
        <v>3</v>
      </c>
      <c r="P90" s="6">
        <v>152</v>
      </c>
      <c r="Q90" s="6"/>
      <c r="R90" s="6"/>
    </row>
    <row r="91" spans="1:18" x14ac:dyDescent="0.25">
      <c r="B91" s="1" t="s">
        <v>85</v>
      </c>
      <c r="C91" s="1">
        <v>123.3</v>
      </c>
      <c r="D91" s="1">
        <v>838.2</v>
      </c>
      <c r="E91" s="1">
        <v>197</v>
      </c>
      <c r="F91" s="1">
        <v>1.5</v>
      </c>
      <c r="G91" s="1">
        <v>147.5</v>
      </c>
      <c r="K91" s="1" t="s">
        <v>80</v>
      </c>
      <c r="L91" s="6">
        <f>AVERAGE(C90:C92)</f>
        <v>123.26666666666667</v>
      </c>
      <c r="M91" s="6">
        <f>AVERAGE(D90:D92)</f>
        <v>837.83333333333337</v>
      </c>
      <c r="N91" s="6">
        <f>AVERAGE(E90:E92)</f>
        <v>196.93333333333331</v>
      </c>
      <c r="O91" s="6">
        <f>AVERAGE(F90:F92)</f>
        <v>1.3333333333333333</v>
      </c>
      <c r="P91" s="6">
        <f>AVERAGE(G90:G92)</f>
        <v>147.73333333333335</v>
      </c>
      <c r="Q91" s="6"/>
      <c r="R91" s="6"/>
    </row>
    <row r="92" spans="1:18" x14ac:dyDescent="0.25">
      <c r="B92" s="1" t="s">
        <v>85</v>
      </c>
      <c r="C92" s="1">
        <v>123.2</v>
      </c>
      <c r="D92" s="1">
        <v>837.1</v>
      </c>
      <c r="E92" s="1">
        <v>196.8</v>
      </c>
      <c r="F92" s="1">
        <v>1.3</v>
      </c>
      <c r="G92" s="1">
        <v>147.9</v>
      </c>
      <c r="K92" s="1" t="s">
        <v>81</v>
      </c>
      <c r="L92" s="6">
        <f>STDEVP(C90:C92)</f>
        <v>4.7140452079100489E-2</v>
      </c>
      <c r="M92" s="6">
        <f>STDEVP(D90:D92)</f>
        <v>0.51854497287014556</v>
      </c>
      <c r="N92" s="6">
        <f>STDEVP(E90:E92)</f>
        <v>9.4280904158200979E-2</v>
      </c>
      <c r="O92" s="6">
        <f>STDEVP(F90:F92)</f>
        <v>0.12472191289246473</v>
      </c>
      <c r="P92" s="6">
        <f>STDEVP(G90:G92)</f>
        <v>0.16996731711976285</v>
      </c>
      <c r="Q92" s="6"/>
      <c r="R92" s="6"/>
    </row>
    <row r="93" spans="1:18" x14ac:dyDescent="0.25">
      <c r="B93" s="1" t="s">
        <v>87</v>
      </c>
      <c r="C93" s="1">
        <v>9.3000000000000007</v>
      </c>
      <c r="D93" s="1">
        <v>224.6</v>
      </c>
      <c r="E93" s="1">
        <v>24.2</v>
      </c>
      <c r="F93" s="1">
        <v>99.6</v>
      </c>
      <c r="G93" s="1">
        <v>144.1</v>
      </c>
      <c r="J93" s="1" t="s">
        <v>87</v>
      </c>
      <c r="K93" s="1" t="s">
        <v>79</v>
      </c>
      <c r="L93" s="6">
        <v>8.9</v>
      </c>
      <c r="M93" s="6">
        <v>219</v>
      </c>
      <c r="N93" s="6">
        <v>25</v>
      </c>
      <c r="O93" s="6">
        <v>108</v>
      </c>
      <c r="P93" s="6">
        <v>149</v>
      </c>
      <c r="Q93" s="6"/>
      <c r="R93" s="6"/>
    </row>
    <row r="94" spans="1:18" x14ac:dyDescent="0.25">
      <c r="B94" s="1" t="s">
        <v>87</v>
      </c>
      <c r="C94" s="1">
        <v>9.3000000000000007</v>
      </c>
      <c r="D94" s="1">
        <v>225.8</v>
      </c>
      <c r="E94" s="1">
        <v>24.1</v>
      </c>
      <c r="F94" s="1">
        <v>99.8</v>
      </c>
      <c r="G94" s="1">
        <v>144.69999999999999</v>
      </c>
      <c r="K94" s="1" t="s">
        <v>80</v>
      </c>
      <c r="L94" s="6">
        <f>AVERAGE(C93:C95)</f>
        <v>9.3000000000000007</v>
      </c>
      <c r="M94" s="6">
        <f>AVERAGE(D93:D95)</f>
        <v>225.26666666666665</v>
      </c>
      <c r="N94" s="6">
        <f>AVERAGE(E93:E95)</f>
        <v>24.266666666666666</v>
      </c>
      <c r="O94" s="6">
        <f>AVERAGE(F93:F95)</f>
        <v>99.699999999999989</v>
      </c>
      <c r="P94" s="6">
        <f>AVERAGE(G93:G95)</f>
        <v>144.39999999999998</v>
      </c>
      <c r="Q94" s="6"/>
      <c r="R94" s="6"/>
    </row>
    <row r="95" spans="1:18" x14ac:dyDescent="0.25">
      <c r="B95" s="1" t="s">
        <v>87</v>
      </c>
      <c r="C95" s="1">
        <v>9.3000000000000007</v>
      </c>
      <c r="D95" s="1">
        <v>225.4</v>
      </c>
      <c r="E95" s="1">
        <v>24.5</v>
      </c>
      <c r="F95" s="1">
        <v>99.7</v>
      </c>
      <c r="G95" s="1">
        <v>144.4</v>
      </c>
      <c r="K95" s="1" t="s">
        <v>81</v>
      </c>
      <c r="L95" s="6">
        <f>STDEVP(C93:C95)</f>
        <v>0</v>
      </c>
      <c r="M95" s="6">
        <f>STDEVP(D93:D95)</f>
        <v>0.49888765156986592</v>
      </c>
      <c r="N95" s="6">
        <f>STDEVP(E93:E95)</f>
        <v>0.16996731711975913</v>
      </c>
      <c r="O95" s="6">
        <f>STDEVP(F93:F95)</f>
        <v>8.1649658092773761E-2</v>
      </c>
      <c r="P95" s="6">
        <f>STDEVP(G93:G95)</f>
        <v>0.2449489742783155</v>
      </c>
      <c r="Q95" s="6"/>
      <c r="R95" s="6"/>
    </row>
    <row r="96" spans="1:18" x14ac:dyDescent="0.25">
      <c r="L96" s="6"/>
      <c r="M96" s="6"/>
      <c r="N96" s="6"/>
      <c r="O96" s="6"/>
      <c r="P96" s="6"/>
      <c r="Q96" s="6"/>
      <c r="R96" s="6"/>
    </row>
    <row r="97" spans="1:22" x14ac:dyDescent="0.25">
      <c r="A97" s="1" t="s">
        <v>0</v>
      </c>
      <c r="B97" s="1" t="s">
        <v>1</v>
      </c>
      <c r="C97" s="1" t="s">
        <v>43</v>
      </c>
      <c r="D97" s="1" t="s">
        <v>44</v>
      </c>
      <c r="E97" s="1" t="s">
        <v>45</v>
      </c>
      <c r="F97" s="1" t="s">
        <v>46</v>
      </c>
      <c r="G97" s="1" t="s">
        <v>47</v>
      </c>
      <c r="H97" s="1" t="s">
        <v>48</v>
      </c>
      <c r="I97" s="1" t="s">
        <v>49</v>
      </c>
      <c r="L97" s="6" t="s">
        <v>43</v>
      </c>
      <c r="M97" s="6" t="s">
        <v>44</v>
      </c>
      <c r="N97" s="6" t="s">
        <v>45</v>
      </c>
      <c r="O97" s="6" t="s">
        <v>46</v>
      </c>
      <c r="P97" s="6" t="s">
        <v>47</v>
      </c>
      <c r="Q97" s="6" t="s">
        <v>48</v>
      </c>
      <c r="R97" s="6" t="s">
        <v>49</v>
      </c>
    </row>
    <row r="98" spans="1:22" x14ac:dyDescent="0.25">
      <c r="B98" s="1">
        <v>43831</v>
      </c>
      <c r="C98" s="1" t="s">
        <v>43</v>
      </c>
      <c r="D98" s="1" t="s">
        <v>44</v>
      </c>
      <c r="E98" s="1" t="s">
        <v>45</v>
      </c>
      <c r="F98" s="1" t="s">
        <v>46</v>
      </c>
      <c r="G98" s="1" t="s">
        <v>47</v>
      </c>
      <c r="H98" s="1" t="s">
        <v>48</v>
      </c>
      <c r="I98" s="1" t="s">
        <v>49</v>
      </c>
      <c r="L98" s="6"/>
      <c r="M98" s="6"/>
      <c r="N98" s="6"/>
      <c r="O98" s="6"/>
      <c r="P98" s="6"/>
      <c r="Q98" s="6"/>
      <c r="R98" s="6"/>
    </row>
    <row r="99" spans="1:22" x14ac:dyDescent="0.25">
      <c r="C99" s="1" t="s">
        <v>61</v>
      </c>
      <c r="D99" s="1" t="s">
        <v>61</v>
      </c>
      <c r="E99" s="1" t="s">
        <v>61</v>
      </c>
      <c r="F99" s="1" t="s">
        <v>61</v>
      </c>
      <c r="G99" s="1" t="s">
        <v>61</v>
      </c>
      <c r="H99" s="1" t="s">
        <v>61</v>
      </c>
      <c r="I99" s="1" t="s">
        <v>61</v>
      </c>
      <c r="L99" s="6"/>
      <c r="M99" s="6"/>
      <c r="N99" s="6"/>
      <c r="O99" s="6"/>
      <c r="P99" s="6"/>
      <c r="Q99" s="6"/>
      <c r="R99" s="6"/>
    </row>
    <row r="100" spans="1:22" x14ac:dyDescent="0.25">
      <c r="A100" s="1">
        <v>16</v>
      </c>
      <c r="B100" s="1" t="s">
        <v>78</v>
      </c>
      <c r="C100" s="1">
        <v>128.19999999999999</v>
      </c>
      <c r="D100" s="1">
        <v>19.100000000000001</v>
      </c>
      <c r="E100" s="1">
        <v>13.6</v>
      </c>
      <c r="F100" s="1">
        <v>9.8000000000000007</v>
      </c>
      <c r="G100" s="1">
        <v>409.5</v>
      </c>
      <c r="H100" s="1">
        <v>685.9</v>
      </c>
      <c r="I100" s="1">
        <v>30.5</v>
      </c>
      <c r="J100" s="1" t="s">
        <v>78</v>
      </c>
      <c r="K100" s="1" t="s">
        <v>79</v>
      </c>
      <c r="L100" s="6">
        <v>129.5</v>
      </c>
      <c r="M100" s="6">
        <v>19</v>
      </c>
      <c r="N100" s="6">
        <v>13</v>
      </c>
      <c r="O100" s="6">
        <v>16</v>
      </c>
      <c r="P100" s="6">
        <v>407</v>
      </c>
      <c r="Q100" s="6">
        <v>681</v>
      </c>
      <c r="R100" s="6">
        <v>32.6</v>
      </c>
    </row>
    <row r="101" spans="1:22" x14ac:dyDescent="0.25">
      <c r="A101" s="1">
        <v>17</v>
      </c>
      <c r="B101" s="1" t="s">
        <v>78</v>
      </c>
      <c r="C101" s="1">
        <v>129.4</v>
      </c>
      <c r="D101" s="1">
        <v>18.7</v>
      </c>
      <c r="E101" s="1">
        <v>13.9</v>
      </c>
      <c r="F101" s="1">
        <v>7.5</v>
      </c>
      <c r="G101" s="1">
        <v>413.4</v>
      </c>
      <c r="H101" s="1">
        <v>687.8</v>
      </c>
      <c r="I101" s="1">
        <v>30.4</v>
      </c>
      <c r="K101" s="1" t="s">
        <v>80</v>
      </c>
      <c r="L101" s="6">
        <f t="shared" ref="L101:R101" si="1">AVERAGE(C100:C102)</f>
        <v>128.83333333333334</v>
      </c>
      <c r="M101" s="6">
        <f t="shared" si="1"/>
        <v>19.2</v>
      </c>
      <c r="N101" s="6">
        <f t="shared" si="1"/>
        <v>13.5</v>
      </c>
      <c r="O101" s="6">
        <f t="shared" si="1"/>
        <v>8.6666666666666661</v>
      </c>
      <c r="P101" s="6">
        <f t="shared" si="1"/>
        <v>411.26666666666665</v>
      </c>
      <c r="Q101" s="6">
        <f t="shared" si="1"/>
        <v>686.5333333333333</v>
      </c>
      <c r="R101" s="6">
        <f t="shared" si="1"/>
        <v>30.666666666666668</v>
      </c>
    </row>
    <row r="102" spans="1:22" x14ac:dyDescent="0.25">
      <c r="A102" s="1">
        <v>18</v>
      </c>
      <c r="B102" s="1" t="s">
        <v>78</v>
      </c>
      <c r="C102" s="1">
        <v>128.9</v>
      </c>
      <c r="D102" s="1">
        <v>19.8</v>
      </c>
      <c r="E102" s="1">
        <v>13</v>
      </c>
      <c r="F102" s="1">
        <v>8.6999999999999993</v>
      </c>
      <c r="G102" s="1">
        <v>410.9</v>
      </c>
      <c r="H102" s="1">
        <v>685.9</v>
      </c>
      <c r="I102" s="1">
        <v>31.1</v>
      </c>
      <c r="K102" s="1" t="s">
        <v>81</v>
      </c>
      <c r="L102" s="6">
        <f t="shared" ref="L102:R102" si="2">STDEVP(C100:C102)</f>
        <v>0.49216076867445402</v>
      </c>
      <c r="M102" s="6">
        <f t="shared" si="2"/>
        <v>0.45460605656619563</v>
      </c>
      <c r="N102" s="6">
        <f t="shared" si="2"/>
        <v>0.37416573867739422</v>
      </c>
      <c r="O102" s="6">
        <f t="shared" si="2"/>
        <v>0.93926685357369455</v>
      </c>
      <c r="P102" s="6">
        <f t="shared" si="2"/>
        <v>1.6131404843417068</v>
      </c>
      <c r="Q102" s="6">
        <f t="shared" si="2"/>
        <v>0.89566858950294947</v>
      </c>
      <c r="R102" s="6">
        <f t="shared" si="2"/>
        <v>0.3091206165165245</v>
      </c>
    </row>
    <row r="103" spans="1:22" x14ac:dyDescent="0.25">
      <c r="A103" s="1">
        <v>19</v>
      </c>
      <c r="B103" s="1" t="s">
        <v>82</v>
      </c>
      <c r="C103" s="1">
        <v>131.4</v>
      </c>
      <c r="D103" s="1">
        <v>74.8</v>
      </c>
      <c r="E103" s="1">
        <v>272.60000000000002</v>
      </c>
      <c r="F103" s="1">
        <v>369</v>
      </c>
      <c r="G103" s="1">
        <v>241</v>
      </c>
      <c r="H103" s="1">
        <v>1059</v>
      </c>
      <c r="I103" s="1">
        <v>23.9</v>
      </c>
      <c r="J103" s="1" t="s">
        <v>82</v>
      </c>
      <c r="K103" s="1" t="s">
        <v>79</v>
      </c>
      <c r="L103" s="6">
        <v>120</v>
      </c>
      <c r="M103" s="6">
        <v>72</v>
      </c>
      <c r="N103" s="6">
        <v>267</v>
      </c>
      <c r="O103" s="6">
        <v>360</v>
      </c>
      <c r="P103" s="6">
        <v>235</v>
      </c>
      <c r="Q103" s="6">
        <v>1025</v>
      </c>
      <c r="R103" s="6">
        <v>22</v>
      </c>
    </row>
    <row r="104" spans="1:22" x14ac:dyDescent="0.25">
      <c r="A104" s="1">
        <v>20</v>
      </c>
      <c r="B104" s="1" t="s">
        <v>82</v>
      </c>
      <c r="C104" s="1">
        <v>132.6</v>
      </c>
      <c r="D104" s="1">
        <v>75.900000000000006</v>
      </c>
      <c r="E104" s="1">
        <v>273.7</v>
      </c>
      <c r="F104" s="1">
        <v>367.3</v>
      </c>
      <c r="G104" s="1">
        <v>246.8</v>
      </c>
      <c r="H104" s="1">
        <v>1057.3</v>
      </c>
      <c r="I104" s="1">
        <v>23.6</v>
      </c>
      <c r="K104" s="1" t="s">
        <v>80</v>
      </c>
      <c r="L104" s="6">
        <f t="shared" ref="L104:R104" si="3">AVERAGE(C103:C105)</f>
        <v>131.73333333333332</v>
      </c>
      <c r="M104" s="6">
        <f t="shared" si="3"/>
        <v>75.433333333333323</v>
      </c>
      <c r="N104" s="6">
        <f t="shared" si="3"/>
        <v>273.3</v>
      </c>
      <c r="O104" s="6">
        <f t="shared" si="3"/>
        <v>369.06666666666661</v>
      </c>
      <c r="P104" s="6">
        <f t="shared" si="3"/>
        <v>243.56666666666669</v>
      </c>
      <c r="Q104" s="6">
        <f t="shared" si="3"/>
        <v>1059.6666666666667</v>
      </c>
      <c r="R104" s="6">
        <f t="shared" si="3"/>
        <v>23.733333333333334</v>
      </c>
    </row>
    <row r="105" spans="1:22" x14ac:dyDescent="0.25">
      <c r="A105" s="1">
        <v>21</v>
      </c>
      <c r="B105" s="1" t="s">
        <v>82</v>
      </c>
      <c r="C105" s="1">
        <v>131.19999999999999</v>
      </c>
      <c r="D105" s="1">
        <v>75.599999999999994</v>
      </c>
      <c r="E105" s="1">
        <v>273.60000000000002</v>
      </c>
      <c r="F105" s="1">
        <v>370.9</v>
      </c>
      <c r="G105" s="1">
        <v>242.9</v>
      </c>
      <c r="H105" s="1">
        <v>1062.7</v>
      </c>
      <c r="I105" s="1">
        <v>23.7</v>
      </c>
      <c r="K105" s="1" t="s">
        <v>81</v>
      </c>
      <c r="L105" s="6">
        <f t="shared" ref="L105:R105" si="4">STDEVP(C103:C105)</f>
        <v>0.61824123303304657</v>
      </c>
      <c r="M105" s="6">
        <f t="shared" si="4"/>
        <v>0.4642796092394732</v>
      </c>
      <c r="N105" s="6">
        <f t="shared" si="4"/>
        <v>0.49665548085836886</v>
      </c>
      <c r="O105" s="6">
        <f t="shared" si="4"/>
        <v>1.4704496666741711</v>
      </c>
      <c r="P105" s="6">
        <f t="shared" si="4"/>
        <v>2.4143091949642472</v>
      </c>
      <c r="Q105" s="6">
        <f t="shared" si="4"/>
        <v>2.254378455854825</v>
      </c>
      <c r="R105" s="6">
        <f t="shared" si="4"/>
        <v>0.12472191289246363</v>
      </c>
    </row>
    <row r="106" spans="1:22" x14ac:dyDescent="0.25">
      <c r="A106" s="1">
        <v>22</v>
      </c>
      <c r="B106" s="1" t="s">
        <v>83</v>
      </c>
      <c r="C106" s="1">
        <v>104.6</v>
      </c>
      <c r="D106" s="1">
        <v>132.9</v>
      </c>
      <c r="E106" s="1">
        <v>115.8</v>
      </c>
      <c r="F106" s="1">
        <v>281.3</v>
      </c>
      <c r="G106" s="1">
        <v>315.10000000000002</v>
      </c>
      <c r="H106" s="1">
        <v>124.2</v>
      </c>
      <c r="I106" s="1">
        <v>31.4</v>
      </c>
      <c r="J106" s="1" t="s">
        <v>83</v>
      </c>
      <c r="K106" s="1" t="s">
        <v>79</v>
      </c>
      <c r="L106" s="6">
        <v>105</v>
      </c>
      <c r="M106" s="6">
        <v>136</v>
      </c>
      <c r="N106" s="6">
        <v>121</v>
      </c>
      <c r="O106" s="6">
        <v>289</v>
      </c>
      <c r="P106" s="6">
        <v>317</v>
      </c>
      <c r="Q106" s="6">
        <v>139</v>
      </c>
      <c r="R106" s="6">
        <v>31.8</v>
      </c>
    </row>
    <row r="107" spans="1:22" x14ac:dyDescent="0.25">
      <c r="A107" s="1">
        <v>23</v>
      </c>
      <c r="B107" s="1" t="s">
        <v>83</v>
      </c>
      <c r="C107" s="1">
        <v>104.5</v>
      </c>
      <c r="D107" s="1">
        <v>133.30000000000001</v>
      </c>
      <c r="E107" s="1">
        <v>115.3</v>
      </c>
      <c r="F107" s="1">
        <v>282.89999999999998</v>
      </c>
      <c r="G107" s="1">
        <v>313.3</v>
      </c>
      <c r="H107" s="1">
        <v>121.5</v>
      </c>
      <c r="I107" s="1">
        <v>31.5</v>
      </c>
      <c r="K107" s="1" t="s">
        <v>80</v>
      </c>
      <c r="L107" s="6">
        <f t="shared" ref="L107:R107" si="5">AVERAGE(C106:C108)</f>
        <v>104.8</v>
      </c>
      <c r="M107" s="6">
        <f t="shared" si="5"/>
        <v>133.13333333333335</v>
      </c>
      <c r="N107" s="6">
        <f t="shared" si="5"/>
        <v>115.36666666666667</v>
      </c>
      <c r="O107" s="6">
        <f t="shared" si="5"/>
        <v>282.10000000000002</v>
      </c>
      <c r="P107" s="6">
        <f t="shared" si="5"/>
        <v>313.10000000000002</v>
      </c>
      <c r="Q107" s="6">
        <f t="shared" si="5"/>
        <v>122.93333333333332</v>
      </c>
      <c r="R107" s="6">
        <f t="shared" si="5"/>
        <v>31.333333333333332</v>
      </c>
    </row>
    <row r="108" spans="1:22" x14ac:dyDescent="0.25">
      <c r="A108" s="1">
        <v>24</v>
      </c>
      <c r="B108" s="1" t="s">
        <v>83</v>
      </c>
      <c r="C108" s="1">
        <v>105.3</v>
      </c>
      <c r="D108" s="1">
        <v>133.19999999999999</v>
      </c>
      <c r="E108" s="1">
        <v>115</v>
      </c>
      <c r="F108" s="1">
        <v>282.10000000000002</v>
      </c>
      <c r="G108" s="1">
        <v>310.89999999999998</v>
      </c>
      <c r="H108" s="1">
        <v>123.1</v>
      </c>
      <c r="I108" s="1">
        <v>31.1</v>
      </c>
      <c r="K108" s="1" t="s">
        <v>81</v>
      </c>
      <c r="L108" s="6">
        <f t="shared" ref="L108:R108" si="6">STDEVP(C106:C108)</f>
        <v>0.35590260840104343</v>
      </c>
      <c r="M108" s="6">
        <f t="shared" si="6"/>
        <v>0.16996731711975913</v>
      </c>
      <c r="N108" s="6">
        <f t="shared" si="6"/>
        <v>0.32998316455372112</v>
      </c>
      <c r="O108" s="6">
        <f t="shared" si="6"/>
        <v>0.65319726474216699</v>
      </c>
      <c r="P108" s="6">
        <f t="shared" si="6"/>
        <v>1.7204650534085442</v>
      </c>
      <c r="Q108" s="6">
        <f t="shared" si="6"/>
        <v>1.1085526098877267</v>
      </c>
      <c r="R108" s="6">
        <f t="shared" si="6"/>
        <v>0.16996731711975865</v>
      </c>
    </row>
    <row r="109" spans="1:22" x14ac:dyDescent="0.25">
      <c r="A109" s="1">
        <v>25</v>
      </c>
      <c r="B109" s="1" t="s">
        <v>84</v>
      </c>
      <c r="C109" s="1">
        <v>65.900000000000006</v>
      </c>
      <c r="D109" s="1">
        <v>123.6</v>
      </c>
      <c r="E109" s="1">
        <v>151.69999999999999</v>
      </c>
      <c r="F109" s="1">
        <v>356.2</v>
      </c>
      <c r="G109" s="1">
        <v>320.5</v>
      </c>
      <c r="H109" s="1">
        <v>6</v>
      </c>
      <c r="I109" s="1">
        <v>38.700000000000003</v>
      </c>
      <c r="J109" s="1" t="s">
        <v>84</v>
      </c>
      <c r="K109" s="1" t="s">
        <v>79</v>
      </c>
      <c r="L109" s="6">
        <v>71</v>
      </c>
      <c r="M109" s="6">
        <v>126</v>
      </c>
      <c r="N109" s="6">
        <v>166</v>
      </c>
      <c r="O109" s="6">
        <v>382</v>
      </c>
      <c r="P109" s="6">
        <v>313</v>
      </c>
      <c r="Q109" s="6">
        <v>7</v>
      </c>
      <c r="R109" s="6">
        <v>44</v>
      </c>
    </row>
    <row r="110" spans="1:22" x14ac:dyDescent="0.25">
      <c r="A110" s="1">
        <v>26</v>
      </c>
      <c r="B110" s="1" t="s">
        <v>84</v>
      </c>
      <c r="C110" s="1">
        <v>65</v>
      </c>
      <c r="D110" s="1">
        <v>124.4</v>
      </c>
      <c r="E110" s="1">
        <v>151</v>
      </c>
      <c r="F110" s="1">
        <v>357</v>
      </c>
      <c r="G110" s="1">
        <v>318.7</v>
      </c>
      <c r="H110" s="1">
        <v>9.6</v>
      </c>
      <c r="I110" s="1">
        <v>37.200000000000003</v>
      </c>
      <c r="K110" s="1" t="s">
        <v>80</v>
      </c>
      <c r="L110" s="6">
        <f t="shared" ref="L110:R110" si="7">AVERAGE(C109:C111)</f>
        <v>65.666666666666671</v>
      </c>
      <c r="M110" s="6">
        <f t="shared" si="7"/>
        <v>123.73333333333333</v>
      </c>
      <c r="N110" s="6">
        <f t="shared" si="7"/>
        <v>151.5</v>
      </c>
      <c r="O110" s="6">
        <f t="shared" si="7"/>
        <v>357.26666666666671</v>
      </c>
      <c r="P110" s="6">
        <f t="shared" si="7"/>
        <v>319.06666666666666</v>
      </c>
      <c r="Q110" s="6">
        <f t="shared" si="7"/>
        <v>5.8</v>
      </c>
      <c r="R110" s="6">
        <f t="shared" si="7"/>
        <v>38.033333333333339</v>
      </c>
    </row>
    <row r="111" spans="1:22" x14ac:dyDescent="0.25">
      <c r="A111" s="1">
        <v>27</v>
      </c>
      <c r="B111" s="1" t="s">
        <v>84</v>
      </c>
      <c r="C111" s="1">
        <v>66.099999999999994</v>
      </c>
      <c r="D111" s="1">
        <v>123.2</v>
      </c>
      <c r="E111" s="1">
        <v>151.80000000000001</v>
      </c>
      <c r="F111" s="1">
        <v>358.6</v>
      </c>
      <c r="G111" s="1">
        <v>318</v>
      </c>
      <c r="H111" s="1">
        <v>1.8</v>
      </c>
      <c r="I111" s="1">
        <v>38.200000000000003</v>
      </c>
      <c r="K111" s="1" t="s">
        <v>81</v>
      </c>
      <c r="L111" s="6">
        <f t="shared" ref="L111:R111" si="8">STDEVP(C109:C111)</f>
        <v>0.47842333648024332</v>
      </c>
      <c r="M111" s="6">
        <f t="shared" si="8"/>
        <v>0.49888765156986092</v>
      </c>
      <c r="N111" s="6">
        <f t="shared" si="8"/>
        <v>0.35590260840104482</v>
      </c>
      <c r="O111" s="6">
        <f t="shared" si="8"/>
        <v>0.99777530313973184</v>
      </c>
      <c r="P111" s="6">
        <f t="shared" si="8"/>
        <v>1.0530379332620889</v>
      </c>
      <c r="Q111" s="6">
        <f t="shared" si="8"/>
        <v>3.1874754901018476</v>
      </c>
      <c r="R111" s="6">
        <f t="shared" si="8"/>
        <v>0.62360956446232352</v>
      </c>
    </row>
    <row r="112" spans="1:22" x14ac:dyDescent="0.25">
      <c r="B112" s="1" t="s">
        <v>87</v>
      </c>
      <c r="C112" s="1">
        <v>27.2</v>
      </c>
      <c r="D112" s="1">
        <v>12.3</v>
      </c>
      <c r="E112" s="1">
        <v>1.3</v>
      </c>
      <c r="F112" s="1">
        <v>5.5</v>
      </c>
      <c r="G112" s="1">
        <v>8.9</v>
      </c>
      <c r="H112" s="1">
        <v>781.2</v>
      </c>
      <c r="I112" s="1">
        <v>5</v>
      </c>
      <c r="K112" s="1" t="s">
        <v>79</v>
      </c>
      <c r="L112" s="6">
        <v>32</v>
      </c>
      <c r="M112" s="6">
        <v>11.6</v>
      </c>
      <c r="N112" s="6">
        <v>4.4000000000000004</v>
      </c>
      <c r="O112" s="6">
        <v>3.7</v>
      </c>
      <c r="P112" s="6">
        <v>13</v>
      </c>
      <c r="Q112" s="6">
        <v>807</v>
      </c>
      <c r="R112" s="6">
        <v>4.4000000000000004</v>
      </c>
      <c r="S112" s="6"/>
      <c r="T112" s="6"/>
      <c r="U112" s="6"/>
      <c r="V112" s="6"/>
    </row>
    <row r="113" spans="1:22" x14ac:dyDescent="0.25">
      <c r="B113" s="1" t="s">
        <v>87</v>
      </c>
      <c r="C113" s="1">
        <v>26.7</v>
      </c>
      <c r="D113" s="1">
        <v>12.9</v>
      </c>
      <c r="E113" s="1">
        <v>2.4</v>
      </c>
      <c r="F113" s="1">
        <v>6.6</v>
      </c>
      <c r="G113" s="1">
        <v>9</v>
      </c>
      <c r="H113" s="1">
        <v>786.9</v>
      </c>
      <c r="I113" s="1">
        <v>5.6</v>
      </c>
      <c r="K113" s="1" t="s">
        <v>80</v>
      </c>
      <c r="L113" s="6">
        <f t="shared" ref="L113:R113" si="9">AVERAGE(C112:C114)</f>
        <v>26.7</v>
      </c>
      <c r="M113" s="6">
        <f t="shared" si="9"/>
        <v>12.633333333333335</v>
      </c>
      <c r="N113" s="6">
        <f t="shared" si="9"/>
        <v>1.6666666666666667</v>
      </c>
      <c r="O113" s="6">
        <f t="shared" si="9"/>
        <v>5.8</v>
      </c>
      <c r="P113" s="6">
        <f t="shared" si="9"/>
        <v>9.3666666666666654</v>
      </c>
      <c r="Q113" s="6">
        <f t="shared" si="9"/>
        <v>784.73333333333323</v>
      </c>
      <c r="R113" s="6">
        <f t="shared" si="9"/>
        <v>5.3</v>
      </c>
      <c r="S113" s="6"/>
      <c r="T113" s="6"/>
      <c r="U113" s="6"/>
      <c r="V113" s="6"/>
    </row>
    <row r="114" spans="1:22" x14ac:dyDescent="0.25">
      <c r="B114" s="1" t="s">
        <v>87</v>
      </c>
      <c r="C114" s="1">
        <v>26.2</v>
      </c>
      <c r="D114" s="1">
        <v>12.7</v>
      </c>
      <c r="E114" s="1">
        <v>1.3</v>
      </c>
      <c r="F114" s="1">
        <v>5.3</v>
      </c>
      <c r="G114" s="1">
        <v>10.199999999999999</v>
      </c>
      <c r="H114" s="1">
        <v>786.1</v>
      </c>
      <c r="I114" s="1">
        <v>5.3</v>
      </c>
      <c r="K114" s="1" t="s">
        <v>81</v>
      </c>
      <c r="L114" s="6">
        <f t="shared" ref="L114:R114" si="10">STDEVP(C112:C114)</f>
        <v>0.40824829046386302</v>
      </c>
      <c r="M114" s="6">
        <f t="shared" si="10"/>
        <v>0.24944382578492919</v>
      </c>
      <c r="N114" s="6">
        <f t="shared" si="10"/>
        <v>0.51854497287013501</v>
      </c>
      <c r="O114" s="6">
        <f t="shared" si="10"/>
        <v>0.57154760664940807</v>
      </c>
      <c r="P114" s="6">
        <f t="shared" si="10"/>
        <v>0.59066817155564455</v>
      </c>
      <c r="Q114" s="6">
        <f t="shared" si="10"/>
        <v>2.5197001585285439</v>
      </c>
      <c r="R114" s="6">
        <f t="shared" si="10"/>
        <v>0.24494897427831769</v>
      </c>
      <c r="S114" s="6"/>
      <c r="T114" s="6"/>
      <c r="U114" s="6"/>
      <c r="V114" s="6"/>
    </row>
    <row r="115" spans="1:22" x14ac:dyDescent="0.25">
      <c r="B115" s="1" t="s">
        <v>86</v>
      </c>
      <c r="C115" s="1">
        <v>218.2</v>
      </c>
      <c r="D115" s="1">
        <v>5.3</v>
      </c>
      <c r="E115" s="1">
        <v>1.8</v>
      </c>
      <c r="F115" s="1">
        <v>2.1</v>
      </c>
      <c r="G115" s="1">
        <v>0</v>
      </c>
      <c r="H115" s="1">
        <v>59.6</v>
      </c>
      <c r="I115" s="1">
        <v>0</v>
      </c>
      <c r="K115" s="1" t="s">
        <v>79</v>
      </c>
      <c r="L115" s="6">
        <v>224</v>
      </c>
      <c r="M115" s="6">
        <v>4</v>
      </c>
      <c r="N115" s="6">
        <v>1.5</v>
      </c>
      <c r="O115" s="6">
        <v>3.4</v>
      </c>
      <c r="P115" s="6">
        <v>3</v>
      </c>
      <c r="Q115" s="6">
        <v>55</v>
      </c>
      <c r="R115" s="6">
        <v>0.11</v>
      </c>
      <c r="S115" s="6"/>
      <c r="T115" s="6"/>
      <c r="U115" s="6"/>
      <c r="V115" s="6"/>
    </row>
    <row r="116" spans="1:22" x14ac:dyDescent="0.25">
      <c r="B116" s="1" t="s">
        <v>86</v>
      </c>
      <c r="C116" s="1">
        <v>219</v>
      </c>
      <c r="D116" s="1">
        <v>5</v>
      </c>
      <c r="E116" s="1">
        <v>2</v>
      </c>
      <c r="F116" s="1">
        <v>2.8</v>
      </c>
      <c r="G116" s="1">
        <v>0</v>
      </c>
      <c r="H116" s="1">
        <v>57.3</v>
      </c>
      <c r="I116" s="1">
        <v>0.2</v>
      </c>
      <c r="K116" s="1" t="s">
        <v>80</v>
      </c>
      <c r="L116" s="6">
        <f t="shared" ref="L116:R116" si="11">AVERAGE(C115:C117)</f>
        <v>218.53333333333333</v>
      </c>
      <c r="M116" s="6">
        <f t="shared" si="11"/>
        <v>5.1000000000000005</v>
      </c>
      <c r="N116" s="6">
        <f t="shared" si="11"/>
        <v>2.0333333333333332</v>
      </c>
      <c r="O116" s="6">
        <f t="shared" si="11"/>
        <v>2.9333333333333336</v>
      </c>
      <c r="P116" s="6">
        <f t="shared" si="11"/>
        <v>0.19999999999999998</v>
      </c>
      <c r="Q116" s="6">
        <f t="shared" si="11"/>
        <v>57.866666666666674</v>
      </c>
      <c r="R116" s="6">
        <f t="shared" si="11"/>
        <v>-3.3333333333333326E-2</v>
      </c>
      <c r="S116" s="6"/>
      <c r="T116" s="6"/>
      <c r="U116" s="6"/>
      <c r="V116" s="6"/>
    </row>
    <row r="117" spans="1:22" x14ac:dyDescent="0.25">
      <c r="B117" s="1" t="s">
        <v>86</v>
      </c>
      <c r="C117" s="1">
        <v>218.4</v>
      </c>
      <c r="D117" s="1">
        <v>5</v>
      </c>
      <c r="E117" s="1">
        <v>2.2999999999999998</v>
      </c>
      <c r="F117" s="1">
        <v>3.9</v>
      </c>
      <c r="G117" s="1">
        <v>0.6</v>
      </c>
      <c r="H117" s="1">
        <v>56.7</v>
      </c>
      <c r="I117" s="1">
        <v>-0.3</v>
      </c>
      <c r="K117" s="1" t="s">
        <v>81</v>
      </c>
      <c r="L117" s="6">
        <f t="shared" ref="L117:R117" si="12">STDEVP(C115:C117)</f>
        <v>0.33993463423952197</v>
      </c>
      <c r="M117" s="6">
        <f t="shared" si="12"/>
        <v>0.14142135623730942</v>
      </c>
      <c r="N117" s="6">
        <f t="shared" si="12"/>
        <v>0.20548046676563325</v>
      </c>
      <c r="O117" s="6">
        <f t="shared" si="12"/>
        <v>0.74087035902976106</v>
      </c>
      <c r="P117" s="6">
        <f t="shared" si="12"/>
        <v>0.28284271247461906</v>
      </c>
      <c r="Q117" s="6">
        <f t="shared" si="12"/>
        <v>1.2498888839501785</v>
      </c>
      <c r="R117" s="6">
        <f t="shared" si="12"/>
        <v>0.20548046676563256</v>
      </c>
      <c r="S117" s="6"/>
      <c r="T117" s="6"/>
      <c r="U117" s="6"/>
      <c r="V117" s="6"/>
    </row>
    <row r="119" spans="1:22" x14ac:dyDescent="0.25">
      <c r="A119" s="1" t="s">
        <v>0</v>
      </c>
      <c r="B119" s="1" t="s">
        <v>1</v>
      </c>
      <c r="C119" s="1" t="s">
        <v>50</v>
      </c>
      <c r="D119" s="1" t="s">
        <v>51</v>
      </c>
      <c r="E119" s="1" t="s">
        <v>52</v>
      </c>
      <c r="K119" s="1" t="s">
        <v>50</v>
      </c>
      <c r="L119" s="1" t="s">
        <v>51</v>
      </c>
      <c r="M119" s="1" t="s">
        <v>52</v>
      </c>
    </row>
    <row r="120" spans="1:22" x14ac:dyDescent="0.25">
      <c r="B120" s="1">
        <v>43831</v>
      </c>
      <c r="C120" s="1" t="s">
        <v>50</v>
      </c>
      <c r="D120" s="1" t="s">
        <v>51</v>
      </c>
      <c r="E120" s="1" t="s">
        <v>52</v>
      </c>
      <c r="I120" s="1" t="s">
        <v>78</v>
      </c>
      <c r="J120" s="1" t="s">
        <v>79</v>
      </c>
      <c r="K120" s="6">
        <v>24.9</v>
      </c>
      <c r="L120" s="6">
        <v>53.7</v>
      </c>
      <c r="M120" s="6">
        <v>28.8</v>
      </c>
    </row>
    <row r="121" spans="1:22" x14ac:dyDescent="0.25">
      <c r="C121" s="1" t="s">
        <v>61</v>
      </c>
      <c r="D121" s="1" t="s">
        <v>61</v>
      </c>
      <c r="E121" s="1" t="s">
        <v>61</v>
      </c>
      <c r="J121" s="1" t="s">
        <v>80</v>
      </c>
      <c r="K121" s="6">
        <f>AVERAGE(C122:C124)</f>
        <v>24.966666666666669</v>
      </c>
      <c r="L121" s="6">
        <f>AVERAGE(D122:D124)</f>
        <v>55.266666666666673</v>
      </c>
      <c r="M121" s="6">
        <f>AVERAGE(E122:E124)</f>
        <v>28.833333333333332</v>
      </c>
    </row>
    <row r="122" spans="1:22" x14ac:dyDescent="0.25">
      <c r="A122" s="1">
        <v>1</v>
      </c>
      <c r="B122" s="1" t="s">
        <v>78</v>
      </c>
      <c r="C122" s="1">
        <v>24.4</v>
      </c>
      <c r="D122" s="1">
        <v>55</v>
      </c>
      <c r="E122" s="1">
        <v>28.5</v>
      </c>
      <c r="J122" s="1" t="s">
        <v>81</v>
      </c>
      <c r="K122" s="6">
        <f>STDEVP(C122:C124)</f>
        <v>0.60184900284226051</v>
      </c>
      <c r="L122" s="6">
        <f>STDEVP(D122:D124)</f>
        <v>0.24944382578492982</v>
      </c>
      <c r="M122" s="6">
        <f>STDEVP(E122:E124)</f>
        <v>0.24944382578492982</v>
      </c>
    </row>
    <row r="123" spans="1:22" x14ac:dyDescent="0.25">
      <c r="A123" s="1">
        <v>2</v>
      </c>
      <c r="B123" s="1" t="s">
        <v>78</v>
      </c>
      <c r="C123" s="1">
        <v>25.8</v>
      </c>
      <c r="D123" s="1">
        <v>55.2</v>
      </c>
      <c r="E123" s="1">
        <v>29.1</v>
      </c>
      <c r="I123" s="1" t="s">
        <v>82</v>
      </c>
      <c r="J123" s="1" t="s">
        <v>79</v>
      </c>
      <c r="K123" s="6">
        <v>82</v>
      </c>
      <c r="L123" s="6">
        <v>152</v>
      </c>
      <c r="M123" s="6">
        <v>67</v>
      </c>
    </row>
    <row r="124" spans="1:22" x14ac:dyDescent="0.25">
      <c r="A124" s="1">
        <v>3</v>
      </c>
      <c r="B124" s="1" t="s">
        <v>78</v>
      </c>
      <c r="C124" s="1">
        <v>24.7</v>
      </c>
      <c r="D124" s="1">
        <v>55.6</v>
      </c>
      <c r="E124" s="1">
        <v>28.9</v>
      </c>
      <c r="J124" s="1" t="s">
        <v>80</v>
      </c>
      <c r="K124" s="6">
        <f>AVERAGE(C125:C127)</f>
        <v>88.466666666666654</v>
      </c>
      <c r="L124" s="6">
        <f>AVERAGE(D125:D127)</f>
        <v>156.26666666666668</v>
      </c>
      <c r="M124" s="6">
        <f>AVERAGE(E125:E127)</f>
        <v>67.533333333333317</v>
      </c>
    </row>
    <row r="125" spans="1:22" x14ac:dyDescent="0.25">
      <c r="A125" s="1">
        <v>4</v>
      </c>
      <c r="B125" s="1" t="s">
        <v>82</v>
      </c>
      <c r="C125" s="1">
        <v>90.7</v>
      </c>
      <c r="D125" s="1">
        <v>156</v>
      </c>
      <c r="E125" s="1">
        <v>67.3</v>
      </c>
      <c r="J125" s="1" t="s">
        <v>81</v>
      </c>
      <c r="K125" s="6">
        <f>STDEVP(C125:C127)</f>
        <v>1.7594190960528855</v>
      </c>
      <c r="L125" s="6">
        <f>STDEVP(D125:D127)</f>
        <v>0.52493385826745076</v>
      </c>
      <c r="M125" s="6">
        <f>STDEVP(E125:E127)</f>
        <v>1.1953614051360706</v>
      </c>
    </row>
    <row r="126" spans="1:22" x14ac:dyDescent="0.25">
      <c r="A126" s="1">
        <v>5</v>
      </c>
      <c r="B126" s="1" t="s">
        <v>82</v>
      </c>
      <c r="C126" s="1">
        <v>88.3</v>
      </c>
      <c r="D126" s="1">
        <v>155.80000000000001</v>
      </c>
      <c r="E126" s="1">
        <v>69.099999999999994</v>
      </c>
      <c r="I126" s="1" t="s">
        <v>83</v>
      </c>
      <c r="J126" s="1" t="s">
        <v>79</v>
      </c>
      <c r="K126" s="6">
        <v>15.8</v>
      </c>
      <c r="L126" s="6">
        <v>39</v>
      </c>
      <c r="M126" s="6">
        <v>25.2</v>
      </c>
    </row>
    <row r="127" spans="1:22" x14ac:dyDescent="0.25">
      <c r="A127" s="1">
        <v>6</v>
      </c>
      <c r="B127" s="1" t="s">
        <v>82</v>
      </c>
      <c r="C127" s="1">
        <v>86.4</v>
      </c>
      <c r="D127" s="1">
        <v>157</v>
      </c>
      <c r="E127" s="1">
        <v>66.2</v>
      </c>
      <c r="J127" s="1" t="s">
        <v>80</v>
      </c>
      <c r="K127" s="6">
        <f>AVERAGE(C128:C130)</f>
        <v>11.566666666666668</v>
      </c>
      <c r="L127" s="6">
        <f>AVERAGE(D128:D130)</f>
        <v>40.533333333333331</v>
      </c>
      <c r="M127" s="6">
        <f>AVERAGE(E128:E130)</f>
        <v>25.600000000000005</v>
      </c>
    </row>
    <row r="128" spans="1:22" x14ac:dyDescent="0.25">
      <c r="A128" s="1">
        <v>7</v>
      </c>
      <c r="B128" s="1" t="s">
        <v>83</v>
      </c>
      <c r="C128" s="1">
        <v>11.6</v>
      </c>
      <c r="D128" s="1">
        <v>41.3</v>
      </c>
      <c r="E128" s="1">
        <v>25.1</v>
      </c>
      <c r="J128" s="1" t="s">
        <v>81</v>
      </c>
      <c r="K128" s="6">
        <f>STDEVP(C128:C130)</f>
        <v>0.44969125210773458</v>
      </c>
      <c r="L128" s="6">
        <f>STDEVP(D128:D130)</f>
        <v>0.70395706939809444</v>
      </c>
      <c r="M128" s="6">
        <f>STDEVP(E128:E130)</f>
        <v>0.50990195135927852</v>
      </c>
    </row>
    <row r="129" spans="1:13" x14ac:dyDescent="0.25">
      <c r="A129" s="1">
        <v>8</v>
      </c>
      <c r="B129" s="1" t="s">
        <v>83</v>
      </c>
      <c r="C129" s="1">
        <v>12.1</v>
      </c>
      <c r="D129" s="1">
        <v>40.700000000000003</v>
      </c>
      <c r="E129" s="1">
        <v>26.3</v>
      </c>
      <c r="I129" s="1" t="s">
        <v>84</v>
      </c>
      <c r="J129" s="1" t="s">
        <v>79</v>
      </c>
      <c r="K129" s="6">
        <v>0.62</v>
      </c>
      <c r="L129" s="6">
        <v>1.95</v>
      </c>
      <c r="M129" s="6">
        <v>2.5</v>
      </c>
    </row>
    <row r="130" spans="1:13" x14ac:dyDescent="0.25">
      <c r="A130" s="1">
        <v>9</v>
      </c>
      <c r="B130" s="1" t="s">
        <v>83</v>
      </c>
      <c r="C130" s="1">
        <v>11</v>
      </c>
      <c r="D130" s="1">
        <v>39.6</v>
      </c>
      <c r="E130" s="1">
        <v>25.4</v>
      </c>
      <c r="J130" s="1" t="s">
        <v>80</v>
      </c>
      <c r="K130" s="6" t="s">
        <v>35</v>
      </c>
      <c r="L130" s="6">
        <f>AVERAGE(D131:D133)</f>
        <v>1.4666666666666668</v>
      </c>
      <c r="M130" s="6">
        <f>AVERAGE(E131:E133)</f>
        <v>2.6999999999999997</v>
      </c>
    </row>
    <row r="131" spans="1:13" x14ac:dyDescent="0.25">
      <c r="A131" s="1">
        <v>10</v>
      </c>
      <c r="B131" s="1" t="s">
        <v>84</v>
      </c>
      <c r="C131" s="1" t="s">
        <v>34</v>
      </c>
      <c r="D131" s="1">
        <v>1.9</v>
      </c>
      <c r="E131" s="1">
        <v>3.1</v>
      </c>
      <c r="J131" s="1" t="s">
        <v>81</v>
      </c>
      <c r="K131" s="6" t="s">
        <v>35</v>
      </c>
      <c r="L131" s="6">
        <f>STDEVP(D131:D133)</f>
        <v>1.0656244908763852</v>
      </c>
      <c r="M131" s="6">
        <f>STDEVP(E131:E133)</f>
        <v>0.2943920288775978</v>
      </c>
    </row>
    <row r="132" spans="1:13" x14ac:dyDescent="0.25">
      <c r="A132" s="1">
        <v>11</v>
      </c>
      <c r="B132" s="1" t="s">
        <v>84</v>
      </c>
      <c r="C132" s="1" t="s">
        <v>34</v>
      </c>
      <c r="D132" s="1">
        <v>2.5</v>
      </c>
      <c r="E132" s="1">
        <v>2.6</v>
      </c>
      <c r="I132" s="1" t="s">
        <v>86</v>
      </c>
      <c r="J132" s="1" t="s">
        <v>79</v>
      </c>
      <c r="K132" s="6">
        <v>59</v>
      </c>
      <c r="L132" s="6">
        <v>154</v>
      </c>
      <c r="M132" s="6">
        <v>92</v>
      </c>
    </row>
    <row r="133" spans="1:13" x14ac:dyDescent="0.25">
      <c r="B133" s="1" t="s">
        <v>84</v>
      </c>
      <c r="C133" s="1" t="s">
        <v>34</v>
      </c>
      <c r="D133" s="1">
        <v>0</v>
      </c>
      <c r="E133" s="1">
        <v>2.4</v>
      </c>
      <c r="J133" s="1" t="s">
        <v>80</v>
      </c>
      <c r="K133" s="6">
        <f>AVERAGE(C134:C136)</f>
        <v>62.466666666666661</v>
      </c>
      <c r="L133" s="6">
        <f>AVERAGE(D134:D136)</f>
        <v>168.56666666666669</v>
      </c>
      <c r="M133" s="6">
        <f>AVERAGE(E134:E136)</f>
        <v>98.066666666666677</v>
      </c>
    </row>
    <row r="134" spans="1:13" x14ac:dyDescent="0.25">
      <c r="B134" s="1" t="s">
        <v>85</v>
      </c>
      <c r="C134" s="1">
        <v>63.3</v>
      </c>
      <c r="D134" s="1">
        <v>168.2</v>
      </c>
      <c r="E134" s="1">
        <v>98.4</v>
      </c>
      <c r="J134" s="1" t="s">
        <v>81</v>
      </c>
      <c r="K134" s="6">
        <f>STDEVP(C134:C136)</f>
        <v>0.84983658559879749</v>
      </c>
      <c r="L134" s="6">
        <f>STDEVP(D134:D136)</f>
        <v>0.28674417556809439</v>
      </c>
      <c r="M134" s="6">
        <f>STDEVP(E134:E136)</f>
        <v>0.69442222186665969</v>
      </c>
    </row>
    <row r="135" spans="1:13" x14ac:dyDescent="0.25">
      <c r="B135" s="1" t="s">
        <v>85</v>
      </c>
      <c r="C135" s="1">
        <v>62.8</v>
      </c>
      <c r="D135" s="1">
        <v>168.9</v>
      </c>
      <c r="E135" s="1">
        <v>98.7</v>
      </c>
      <c r="I135" s="1" t="s">
        <v>90</v>
      </c>
      <c r="J135" s="1" t="s">
        <v>79</v>
      </c>
      <c r="K135" s="6">
        <v>24</v>
      </c>
      <c r="L135" s="6">
        <v>47</v>
      </c>
      <c r="M135" s="6">
        <v>19</v>
      </c>
    </row>
    <row r="136" spans="1:13" x14ac:dyDescent="0.25">
      <c r="B136" s="1" t="s">
        <v>85</v>
      </c>
      <c r="C136" s="1">
        <v>61.3</v>
      </c>
      <c r="D136" s="1">
        <v>168.6</v>
      </c>
      <c r="E136" s="1">
        <v>97.1</v>
      </c>
      <c r="J136" s="1" t="s">
        <v>80</v>
      </c>
      <c r="K136" s="6">
        <f>AVERAGE(C137:C139)</f>
        <v>23.066666666666666</v>
      </c>
      <c r="L136" s="6">
        <f>AVERAGE(D137:D139)</f>
        <v>48.866666666666667</v>
      </c>
      <c r="M136" s="6">
        <f>AVERAGE(E137:E139)</f>
        <v>18.533333333333331</v>
      </c>
    </row>
    <row r="137" spans="1:13" x14ac:dyDescent="0.25">
      <c r="B137" s="1" t="s">
        <v>87</v>
      </c>
      <c r="C137" s="1">
        <v>23.4</v>
      </c>
      <c r="D137" s="1">
        <v>47.4</v>
      </c>
      <c r="E137" s="1">
        <v>18.3</v>
      </c>
      <c r="J137" s="1" t="s">
        <v>81</v>
      </c>
      <c r="K137" s="6">
        <f>STDEVP(C137:C139)</f>
        <v>0.24944382578492855</v>
      </c>
      <c r="L137" s="6">
        <f>STDEVP(D137:D139)</f>
        <v>1.0498677165349075</v>
      </c>
      <c r="M137" s="6">
        <f>STDEVP(E137:E139)</f>
        <v>0.20548046676563259</v>
      </c>
    </row>
    <row r="138" spans="1:13" x14ac:dyDescent="0.25">
      <c r="B138" s="1" t="s">
        <v>87</v>
      </c>
      <c r="C138" s="1">
        <v>22.8</v>
      </c>
      <c r="D138" s="1">
        <v>49.8</v>
      </c>
      <c r="E138" s="1">
        <v>18.5</v>
      </c>
    </row>
    <row r="139" spans="1:13" x14ac:dyDescent="0.25">
      <c r="B139" s="1" t="s">
        <v>87</v>
      </c>
      <c r="C139" s="1">
        <v>23</v>
      </c>
      <c r="D139" s="1">
        <v>49.4</v>
      </c>
      <c r="E139" s="1">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S294"/>
  <sheetViews>
    <sheetView workbookViewId="0">
      <selection activeCell="K182" sqref="K182"/>
    </sheetView>
  </sheetViews>
  <sheetFormatPr defaultRowHeight="15" x14ac:dyDescent="0.25"/>
  <cols>
    <col min="2" max="2" width="13.28515625" customWidth="1"/>
    <col min="3" max="3" width="19" customWidth="1"/>
    <col min="4" max="4" width="22.85546875" customWidth="1"/>
    <col min="5" max="5" width="15.140625" customWidth="1"/>
  </cols>
  <sheetData>
    <row r="1" spans="1:19" x14ac:dyDescent="0.25">
      <c r="A1" s="10"/>
    </row>
    <row r="2" spans="1:19" x14ac:dyDescent="0.25">
      <c r="A2" s="11" t="s">
        <v>91</v>
      </c>
      <c r="B2" s="12"/>
      <c r="C2" s="12"/>
      <c r="D2" s="13"/>
    </row>
    <row r="3" spans="1:19" x14ac:dyDescent="0.25">
      <c r="A3" s="14" t="s">
        <v>92</v>
      </c>
      <c r="B3" s="15" t="s">
        <v>93</v>
      </c>
      <c r="C3" s="15" t="s">
        <v>94</v>
      </c>
      <c r="D3" s="16" t="s">
        <v>95</v>
      </c>
    </row>
    <row r="4" spans="1:19" x14ac:dyDescent="0.25">
      <c r="A4" s="14"/>
      <c r="B4" s="15" t="s">
        <v>96</v>
      </c>
      <c r="C4" s="15" t="s">
        <v>97</v>
      </c>
      <c r="D4" s="16"/>
    </row>
    <row r="5" spans="1:19" x14ac:dyDescent="0.25">
      <c r="A5" s="14" t="s">
        <v>98</v>
      </c>
      <c r="B5" s="17">
        <v>-2.3357742999999984</v>
      </c>
      <c r="C5" s="17">
        <v>16.282638208364077</v>
      </c>
      <c r="D5" s="16">
        <v>14.737258394718753</v>
      </c>
    </row>
    <row r="6" spans="1:19" x14ac:dyDescent="0.25">
      <c r="A6" s="14" t="s">
        <v>99</v>
      </c>
      <c r="B6" s="17">
        <v>-3.1598426499999994</v>
      </c>
      <c r="C6" s="17">
        <v>17.302121321600794</v>
      </c>
      <c r="D6" s="16">
        <v>8.2949967456486284</v>
      </c>
    </row>
    <row r="7" spans="1:19" x14ac:dyDescent="0.25">
      <c r="A7" s="14" t="s">
        <v>100</v>
      </c>
      <c r="B7" s="17">
        <v>-6.6293968499999982</v>
      </c>
      <c r="C7" s="17">
        <v>20.527824845335104</v>
      </c>
      <c r="D7" s="16">
        <v>10.827601996473042</v>
      </c>
    </row>
    <row r="8" spans="1:19" x14ac:dyDescent="0.25">
      <c r="A8" s="14" t="s">
        <v>101</v>
      </c>
      <c r="B8" s="17">
        <v>-7.9467247499999987</v>
      </c>
      <c r="C8" s="17">
        <v>16.618861667903783</v>
      </c>
      <c r="D8" s="16">
        <v>20.813225845107013</v>
      </c>
    </row>
    <row r="9" spans="1:19" x14ac:dyDescent="0.25">
      <c r="A9" s="14" t="s">
        <v>102</v>
      </c>
      <c r="B9" s="17">
        <v>-7.1275791499999981</v>
      </c>
      <c r="C9" s="17">
        <v>23.119181885671793</v>
      </c>
      <c r="D9" s="16">
        <v>7.2565471788511777</v>
      </c>
    </row>
    <row r="10" spans="1:19" x14ac:dyDescent="0.25">
      <c r="A10" s="14" t="s">
        <v>103</v>
      </c>
      <c r="B10" s="17">
        <v>-3.2061164999999998</v>
      </c>
      <c r="C10" s="17">
        <v>31.032615194258735</v>
      </c>
      <c r="D10" s="16">
        <v>1.2933032648974465</v>
      </c>
    </row>
    <row r="11" spans="1:19" x14ac:dyDescent="0.25">
      <c r="A11" s="14" t="s">
        <v>104</v>
      </c>
      <c r="B11" s="17">
        <v>-3.1992246499999974</v>
      </c>
      <c r="C11" s="17">
        <v>21.925344964117734</v>
      </c>
      <c r="D11" s="16">
        <v>14.169800146742675</v>
      </c>
    </row>
    <row r="12" spans="1:19" x14ac:dyDescent="0.25">
      <c r="A12" s="18" t="s">
        <v>105</v>
      </c>
      <c r="B12" s="19">
        <v>-4.606146599999998</v>
      </c>
      <c r="C12" s="19">
        <v>26.860520613709298</v>
      </c>
      <c r="D12" s="20">
        <v>1.6450285544091554</v>
      </c>
    </row>
    <row r="13" spans="1:19" x14ac:dyDescent="0.25">
      <c r="A13" s="10"/>
    </row>
    <row r="14" spans="1:19" x14ac:dyDescent="0.25">
      <c r="A14" s="11" t="s">
        <v>106</v>
      </c>
      <c r="B14" s="12"/>
      <c r="C14" s="12"/>
      <c r="D14" s="12"/>
      <c r="E14" s="12"/>
      <c r="F14" s="12"/>
      <c r="G14" s="12"/>
      <c r="H14" s="12"/>
      <c r="I14" s="12"/>
      <c r="J14" s="12"/>
      <c r="K14" s="12"/>
      <c r="L14" s="12"/>
      <c r="M14" s="12"/>
      <c r="N14" s="12"/>
      <c r="O14" s="12"/>
      <c r="P14" s="12"/>
      <c r="Q14" s="12"/>
      <c r="R14" s="12"/>
      <c r="S14" s="13"/>
    </row>
    <row r="15" spans="1:19" x14ac:dyDescent="0.25">
      <c r="A15" s="14"/>
      <c r="B15" s="21"/>
      <c r="C15" s="21"/>
      <c r="D15" s="21"/>
      <c r="E15" s="21"/>
      <c r="F15" s="21"/>
      <c r="G15" s="21"/>
      <c r="H15" s="21"/>
      <c r="I15" s="21"/>
      <c r="J15" s="21"/>
      <c r="K15" s="21"/>
      <c r="L15" s="21"/>
      <c r="M15" s="21"/>
      <c r="N15" s="21"/>
      <c r="O15" s="21"/>
      <c r="P15" s="21"/>
      <c r="Q15" s="21"/>
      <c r="R15" s="21"/>
      <c r="S15" s="16"/>
    </row>
    <row r="16" spans="1:19" x14ac:dyDescent="0.25">
      <c r="A16" s="14"/>
      <c r="B16" s="21"/>
      <c r="C16" s="21"/>
      <c r="D16" s="21" t="s">
        <v>107</v>
      </c>
      <c r="E16" s="21"/>
      <c r="F16" s="21" t="s">
        <v>108</v>
      </c>
      <c r="G16" s="21"/>
      <c r="H16" s="21"/>
      <c r="I16" s="21"/>
      <c r="J16" s="21"/>
      <c r="K16" s="21"/>
      <c r="L16" s="21" t="s">
        <v>109</v>
      </c>
      <c r="M16" s="21"/>
      <c r="N16" s="21"/>
      <c r="O16" s="21"/>
      <c r="P16" s="21"/>
      <c r="Q16" s="21" t="s">
        <v>110</v>
      </c>
      <c r="R16" s="21"/>
      <c r="S16" s="16"/>
    </row>
    <row r="17" spans="1:19" x14ac:dyDescent="0.25">
      <c r="A17" s="22"/>
      <c r="B17" s="23"/>
      <c r="C17" s="23"/>
      <c r="D17" s="23"/>
      <c r="E17" s="23"/>
      <c r="F17" s="23"/>
      <c r="G17" s="23"/>
      <c r="H17" s="23"/>
      <c r="I17" s="23"/>
      <c r="J17" s="23"/>
      <c r="K17" s="23"/>
      <c r="L17" s="23"/>
      <c r="M17" s="23"/>
      <c r="N17" s="23"/>
      <c r="O17" s="23"/>
      <c r="P17" s="23"/>
      <c r="Q17" s="23"/>
      <c r="R17" s="23"/>
      <c r="S17" s="24"/>
    </row>
    <row r="18" spans="1:19" x14ac:dyDescent="0.25">
      <c r="A18" s="22" t="s">
        <v>111</v>
      </c>
      <c r="B18" s="23" t="s">
        <v>112</v>
      </c>
      <c r="C18" s="23" t="s">
        <v>113</v>
      </c>
      <c r="D18" s="23" t="s">
        <v>114</v>
      </c>
      <c r="E18" s="23" t="s">
        <v>115</v>
      </c>
      <c r="F18" s="23" t="s">
        <v>116</v>
      </c>
      <c r="G18" s="23" t="s">
        <v>115</v>
      </c>
      <c r="H18" s="23"/>
      <c r="I18" s="23" t="s">
        <v>117</v>
      </c>
      <c r="J18" s="23" t="s">
        <v>118</v>
      </c>
      <c r="K18" s="23"/>
      <c r="L18" s="23" t="s">
        <v>119</v>
      </c>
      <c r="M18" s="23" t="s">
        <v>120</v>
      </c>
      <c r="N18" s="23"/>
      <c r="O18" s="23"/>
      <c r="P18" s="23"/>
      <c r="Q18" s="23">
        <v>3.4382579550227443E-2</v>
      </c>
      <c r="R18" s="23">
        <v>1.1791409769743215E-2</v>
      </c>
      <c r="S18" s="24"/>
    </row>
    <row r="19" spans="1:19" x14ac:dyDescent="0.25">
      <c r="A19" s="22"/>
      <c r="B19" s="23"/>
      <c r="C19" s="23" t="s">
        <v>121</v>
      </c>
      <c r="D19" s="23"/>
      <c r="E19" s="23"/>
      <c r="F19" s="23"/>
      <c r="G19" s="23"/>
      <c r="H19" s="23"/>
      <c r="I19" s="23"/>
      <c r="J19" s="23" t="s">
        <v>122</v>
      </c>
      <c r="K19" s="23"/>
      <c r="L19" s="23" t="s">
        <v>123</v>
      </c>
      <c r="M19" s="23" t="s">
        <v>123</v>
      </c>
      <c r="N19" s="23"/>
      <c r="O19" s="23"/>
      <c r="P19" s="23"/>
      <c r="Q19" s="23" t="s">
        <v>119</v>
      </c>
      <c r="R19" s="23" t="s">
        <v>120</v>
      </c>
      <c r="S19" s="24" t="s">
        <v>120</v>
      </c>
    </row>
    <row r="20" spans="1:19" x14ac:dyDescent="0.25">
      <c r="A20" s="22"/>
      <c r="B20" s="23"/>
      <c r="C20" s="23"/>
      <c r="D20" s="23"/>
      <c r="E20" s="23"/>
      <c r="F20" s="23"/>
      <c r="G20" s="23"/>
      <c r="H20" s="23"/>
      <c r="I20" s="23"/>
      <c r="J20" s="23"/>
      <c r="K20" s="23"/>
      <c r="L20" s="23"/>
      <c r="M20" s="23"/>
      <c r="N20" s="23"/>
      <c r="O20" s="23"/>
      <c r="P20" s="23"/>
      <c r="Q20" s="23" t="s">
        <v>123</v>
      </c>
      <c r="R20" s="23" t="s">
        <v>123</v>
      </c>
      <c r="S20" s="24" t="s">
        <v>124</v>
      </c>
    </row>
    <row r="21" spans="1:19" x14ac:dyDescent="0.25">
      <c r="A21" s="14"/>
      <c r="B21" s="21"/>
      <c r="C21" s="21"/>
      <c r="D21" s="21"/>
      <c r="E21" s="21"/>
      <c r="F21" s="21"/>
      <c r="G21" s="21"/>
      <c r="H21" s="21"/>
      <c r="I21" s="21"/>
      <c r="J21" s="21"/>
      <c r="K21" s="21"/>
      <c r="L21" s="21"/>
      <c r="M21" s="21"/>
      <c r="N21" s="21"/>
      <c r="O21" s="21"/>
      <c r="P21" s="21"/>
      <c r="Q21" s="21"/>
      <c r="R21" s="21"/>
      <c r="S21" s="16"/>
    </row>
    <row r="22" spans="1:19" x14ac:dyDescent="0.25">
      <c r="A22" s="14" t="s">
        <v>125</v>
      </c>
      <c r="B22" s="21">
        <v>246</v>
      </c>
      <c r="C22" s="21">
        <v>13.38</v>
      </c>
      <c r="D22" s="21">
        <v>0.34200000000000003</v>
      </c>
      <c r="E22" s="21">
        <v>3.4000000000000002E-2</v>
      </c>
      <c r="F22" s="21">
        <v>14.545</v>
      </c>
      <c r="G22" s="21">
        <v>5.8999999999999997E-2</v>
      </c>
      <c r="H22" s="21"/>
      <c r="I22" s="21"/>
      <c r="J22" s="21">
        <v>54.390243902439025</v>
      </c>
      <c r="K22" s="21"/>
      <c r="L22" s="21">
        <v>-36.928665849999994</v>
      </c>
      <c r="M22" s="21">
        <v>-17.4124588</v>
      </c>
      <c r="N22" s="21"/>
      <c r="O22" s="21"/>
      <c r="P22" s="21"/>
      <c r="Q22" s="21">
        <v>-35.591917028605657</v>
      </c>
      <c r="R22" s="21">
        <v>-17.233082464683864</v>
      </c>
      <c r="S22" s="16">
        <v>13.144242956332757</v>
      </c>
    </row>
    <row r="23" spans="1:19" x14ac:dyDescent="0.25">
      <c r="A23" s="14" t="s">
        <v>126</v>
      </c>
      <c r="B23" s="21">
        <v>250</v>
      </c>
      <c r="C23" s="21">
        <v>14.33</v>
      </c>
      <c r="D23" s="21">
        <v>0.39400000000000002</v>
      </c>
      <c r="E23" s="21">
        <v>2.9000000000000001E-2</v>
      </c>
      <c r="F23" s="21">
        <v>14.532999999999999</v>
      </c>
      <c r="G23" s="21">
        <v>5.2999999999999999E-2</v>
      </c>
      <c r="H23" s="21"/>
      <c r="I23" s="21"/>
      <c r="J23" s="21">
        <v>57.32</v>
      </c>
      <c r="K23" s="21"/>
      <c r="L23" s="21">
        <v>-36.876564449999996</v>
      </c>
      <c r="M23" s="21">
        <v>-17.424432400000001</v>
      </c>
      <c r="N23" s="21"/>
      <c r="O23" s="21"/>
      <c r="P23" s="21"/>
      <c r="Q23" s="21">
        <v>-35.541607009135838</v>
      </c>
      <c r="R23" s="21">
        <v>-17.244914879059845</v>
      </c>
      <c r="S23" s="16">
        <v>13.132044802028414</v>
      </c>
    </row>
    <row r="24" spans="1:19" x14ac:dyDescent="0.25">
      <c r="A24" s="14" t="s">
        <v>127</v>
      </c>
      <c r="B24" s="21">
        <v>242</v>
      </c>
      <c r="C24" s="21">
        <v>12.94</v>
      </c>
      <c r="D24" s="21">
        <v>31.916</v>
      </c>
      <c r="E24" s="21">
        <v>3.3000000000000002E-2</v>
      </c>
      <c r="F24" s="21">
        <v>8.4250000000000007</v>
      </c>
      <c r="G24" s="21">
        <v>5.0999999999999997E-2</v>
      </c>
      <c r="H24" s="21"/>
      <c r="I24" s="21"/>
      <c r="J24" s="21">
        <v>53.471074380165291</v>
      </c>
      <c r="K24" s="21"/>
      <c r="L24" s="21">
        <v>-5.2930965499999951</v>
      </c>
      <c r="M24" s="21">
        <v>-23.518994799999998</v>
      </c>
      <c r="N24" s="21"/>
      <c r="O24" s="21"/>
      <c r="P24" s="21"/>
      <c r="Q24" s="21">
        <v>-5.0440602066796423</v>
      </c>
      <c r="R24" s="21">
        <v>-23.267613796434173</v>
      </c>
      <c r="S24" s="16">
        <v>6.923184261118049</v>
      </c>
    </row>
    <row r="25" spans="1:19" x14ac:dyDescent="0.25">
      <c r="A25" s="14" t="s">
        <v>128</v>
      </c>
      <c r="B25" s="21">
        <v>252</v>
      </c>
      <c r="C25" s="21">
        <v>14.54</v>
      </c>
      <c r="D25" s="21">
        <v>39.133000000000003</v>
      </c>
      <c r="E25" s="21">
        <v>4.8000000000000001E-2</v>
      </c>
      <c r="F25" s="21">
        <v>29.809000000000001</v>
      </c>
      <c r="G25" s="21">
        <v>8.4000000000000005E-2</v>
      </c>
      <c r="H25" s="21"/>
      <c r="I25" s="21"/>
      <c r="J25" s="21">
        <v>57.698412698412696</v>
      </c>
      <c r="K25" s="21"/>
      <c r="L25" s="21">
        <v>1.9379766000000067</v>
      </c>
      <c r="M25" s="21">
        <v>-2.1820395999999995</v>
      </c>
      <c r="N25" s="21"/>
      <c r="O25" s="21"/>
      <c r="P25" s="21"/>
      <c r="Q25" s="21">
        <v>1.9383899955069708</v>
      </c>
      <c r="R25" s="21">
        <v>-2.1822513784360282</v>
      </c>
      <c r="S25" s="16">
        <v>28.660295231456516</v>
      </c>
    </row>
    <row r="26" spans="1:19" x14ac:dyDescent="0.25">
      <c r="A26" s="14" t="s">
        <v>129</v>
      </c>
      <c r="B26" s="21">
        <v>256</v>
      </c>
      <c r="C26" s="21">
        <v>16.809999999999999</v>
      </c>
      <c r="D26" s="21">
        <v>-10.96</v>
      </c>
      <c r="E26" s="21">
        <v>4.2000000000000003E-2</v>
      </c>
      <c r="F26" s="21">
        <v>4.9390000000000001</v>
      </c>
      <c r="G26" s="21">
        <v>6.2E-2</v>
      </c>
      <c r="H26" s="21"/>
      <c r="I26" s="21"/>
      <c r="J26" s="21">
        <v>65.6640625</v>
      </c>
      <c r="K26" s="21"/>
      <c r="L26" s="21">
        <v>-48.252704749999992</v>
      </c>
      <c r="M26" s="21">
        <v>-26.9973256</v>
      </c>
      <c r="N26" s="21"/>
      <c r="O26" s="21"/>
      <c r="P26" s="21"/>
      <c r="Q26" s="21">
        <v>-46.526606260296539</v>
      </c>
      <c r="R26" s="21">
        <v>-26.704930172656656</v>
      </c>
      <c r="S26" s="16">
        <v>3.3796204357065278</v>
      </c>
    </row>
    <row r="27" spans="1:19" x14ac:dyDescent="0.25">
      <c r="A27" s="14" t="s">
        <v>126</v>
      </c>
      <c r="B27" s="21">
        <v>258</v>
      </c>
      <c r="C27" s="21">
        <v>15.67</v>
      </c>
      <c r="D27" s="21">
        <v>0.35399999999999998</v>
      </c>
      <c r="E27" s="21">
        <v>2.5000000000000001E-2</v>
      </c>
      <c r="F27" s="21">
        <v>14.571999999999999</v>
      </c>
      <c r="G27" s="21">
        <v>7.1999999999999995E-2</v>
      </c>
      <c r="H27" s="21"/>
      <c r="I27" s="21"/>
      <c r="J27" s="21">
        <v>60.736434108527135</v>
      </c>
      <c r="K27" s="21"/>
      <c r="L27" s="21">
        <v>-36.916642449999991</v>
      </c>
      <c r="M27" s="21">
        <v>-17.3855182</v>
      </c>
      <c r="N27" s="21"/>
      <c r="O27" s="21"/>
      <c r="P27" s="21"/>
      <c r="Q27" s="21">
        <v>-35.580307024112621</v>
      </c>
      <c r="R27" s="21">
        <v>-17.206459532337906</v>
      </c>
      <c r="S27" s="16">
        <v>13.171688803517529</v>
      </c>
    </row>
    <row r="28" spans="1:19" x14ac:dyDescent="0.25">
      <c r="A28" s="14" t="s">
        <v>127</v>
      </c>
      <c r="B28" s="21">
        <v>253</v>
      </c>
      <c r="C28" s="21">
        <v>14.92</v>
      </c>
      <c r="D28" s="21">
        <v>31.920999999999999</v>
      </c>
      <c r="E28" s="21">
        <v>4.8000000000000001E-2</v>
      </c>
      <c r="F28" s="21">
        <v>8.5739999999999998</v>
      </c>
      <c r="G28" s="21">
        <v>5.2999999999999999E-2</v>
      </c>
      <c r="H28" s="21"/>
      <c r="I28" s="21"/>
      <c r="J28" s="21">
        <v>58.972332015810274</v>
      </c>
      <c r="K28" s="21"/>
      <c r="L28" s="21">
        <v>-5.2880867999999968</v>
      </c>
      <c r="M28" s="21">
        <v>-23.370322599999998</v>
      </c>
      <c r="N28" s="21"/>
      <c r="O28" s="21"/>
      <c r="P28" s="21"/>
      <c r="Q28" s="21">
        <v>-5.0392227048075453</v>
      </c>
      <c r="R28" s="21">
        <v>-23.120694651265744</v>
      </c>
      <c r="S28" s="16">
        <v>7.0746446770636311</v>
      </c>
    </row>
    <row r="29" spans="1:19" x14ac:dyDescent="0.25">
      <c r="A29" s="14" t="s">
        <v>128</v>
      </c>
      <c r="B29" s="21">
        <v>246</v>
      </c>
      <c r="C29" s="21">
        <v>14.26</v>
      </c>
      <c r="D29" s="21">
        <v>39.156999999999996</v>
      </c>
      <c r="E29" s="21">
        <v>3.5999999999999997E-2</v>
      </c>
      <c r="F29" s="21">
        <v>29.773</v>
      </c>
      <c r="G29" s="21">
        <v>8.2000000000000003E-2</v>
      </c>
      <c r="H29" s="21"/>
      <c r="I29" s="21"/>
      <c r="J29" s="21">
        <v>57.967479674796749</v>
      </c>
      <c r="K29" s="21"/>
      <c r="L29" s="21">
        <v>1.9620234000000003</v>
      </c>
      <c r="M29" s="21">
        <v>-2.2179604000000008</v>
      </c>
      <c r="N29" s="21"/>
      <c r="O29" s="21"/>
      <c r="P29" s="21"/>
      <c r="Q29" s="21">
        <v>1.9616100044930362</v>
      </c>
      <c r="R29" s="21">
        <v>-2.2177486215639721</v>
      </c>
      <c r="S29" s="16">
        <v>28.623700768543486</v>
      </c>
    </row>
    <row r="30" spans="1:19" x14ac:dyDescent="0.25">
      <c r="A30" s="14" t="s">
        <v>129</v>
      </c>
      <c r="B30" s="21">
        <v>248</v>
      </c>
      <c r="C30" s="21">
        <v>19.77</v>
      </c>
      <c r="D30" s="21">
        <v>-10.904999999999999</v>
      </c>
      <c r="E30" s="21">
        <v>3.1E-2</v>
      </c>
      <c r="F30" s="21">
        <v>4.9489999999999998</v>
      </c>
      <c r="G30" s="21">
        <v>6.4000000000000001E-2</v>
      </c>
      <c r="H30" s="21"/>
      <c r="I30" s="21"/>
      <c r="J30" s="21">
        <v>79.717741935483872</v>
      </c>
      <c r="K30" s="21"/>
      <c r="L30" s="21">
        <v>-48.197597499999993</v>
      </c>
      <c r="M30" s="21">
        <v>-26.9873476</v>
      </c>
      <c r="N30" s="21"/>
      <c r="O30" s="21"/>
      <c r="P30" s="21"/>
      <c r="Q30" s="21">
        <v>-46.473393739703454</v>
      </c>
      <c r="R30" s="21">
        <v>-26.695069827343339</v>
      </c>
      <c r="S30" s="16">
        <v>3.3897855642934793</v>
      </c>
    </row>
    <row r="31" spans="1:19" x14ac:dyDescent="0.25">
      <c r="A31" s="14"/>
      <c r="B31" s="21"/>
      <c r="C31" s="21"/>
      <c r="D31" s="21"/>
      <c r="E31" s="21"/>
      <c r="F31" s="21"/>
      <c r="G31" s="21"/>
      <c r="H31" s="21"/>
      <c r="I31" s="21"/>
      <c r="J31" s="21"/>
      <c r="K31" s="21"/>
      <c r="L31" s="21"/>
      <c r="M31" s="21"/>
      <c r="N31" s="21"/>
      <c r="O31" s="21"/>
      <c r="P31" s="21"/>
      <c r="Q31" s="21"/>
      <c r="R31" s="21"/>
      <c r="S31" s="16"/>
    </row>
    <row r="32" spans="1:19" x14ac:dyDescent="0.25">
      <c r="A32" s="14"/>
      <c r="B32" s="21"/>
      <c r="C32" s="21"/>
      <c r="D32" s="21"/>
      <c r="E32" s="21"/>
      <c r="F32" s="21"/>
      <c r="G32" s="21"/>
      <c r="H32" s="21"/>
      <c r="I32" s="21"/>
      <c r="J32" s="21"/>
      <c r="K32" s="21"/>
      <c r="L32" s="21"/>
      <c r="M32" s="21"/>
      <c r="N32" s="21"/>
      <c r="O32" s="21"/>
      <c r="P32" s="21"/>
      <c r="Q32" s="21"/>
      <c r="R32" s="21"/>
      <c r="S32" s="16"/>
    </row>
    <row r="33" spans="1:19" x14ac:dyDescent="0.25">
      <c r="A33" s="14"/>
      <c r="B33" s="21"/>
      <c r="C33" s="21"/>
      <c r="D33" s="21" t="s">
        <v>114</v>
      </c>
      <c r="E33" s="21"/>
      <c r="F33" s="21" t="s">
        <v>116</v>
      </c>
      <c r="G33" s="21"/>
      <c r="H33" s="21"/>
      <c r="I33" s="21"/>
      <c r="J33" s="21"/>
      <c r="K33" s="21" t="s">
        <v>119</v>
      </c>
      <c r="L33" s="21" t="s">
        <v>120</v>
      </c>
      <c r="M33" s="21" t="s">
        <v>120</v>
      </c>
      <c r="N33" s="21" t="s">
        <v>119</v>
      </c>
      <c r="O33" s="21" t="s">
        <v>120</v>
      </c>
      <c r="P33" s="21" t="s">
        <v>120</v>
      </c>
      <c r="Q33" s="21"/>
      <c r="R33" s="21"/>
      <c r="S33" s="16"/>
    </row>
    <row r="34" spans="1:19" x14ac:dyDescent="0.25">
      <c r="A34" s="14"/>
      <c r="B34" s="21"/>
      <c r="C34" s="21"/>
      <c r="D34" s="21" t="s">
        <v>130</v>
      </c>
      <c r="E34" s="21"/>
      <c r="F34" s="21"/>
      <c r="G34" s="21"/>
      <c r="H34" s="21" t="s">
        <v>131</v>
      </c>
      <c r="I34" s="21"/>
      <c r="J34" s="21"/>
      <c r="K34" s="21" t="s">
        <v>132</v>
      </c>
      <c r="L34" s="21"/>
      <c r="M34" s="21"/>
      <c r="N34" s="21"/>
      <c r="O34" s="21"/>
      <c r="P34" s="21"/>
      <c r="Q34" s="21"/>
      <c r="R34" s="21"/>
      <c r="S34" s="16"/>
    </row>
    <row r="35" spans="1:19" x14ac:dyDescent="0.25">
      <c r="A35" s="14"/>
      <c r="B35" s="21"/>
      <c r="C35" s="21"/>
      <c r="D35" s="21" t="s">
        <v>133</v>
      </c>
      <c r="E35" s="21" t="s">
        <v>115</v>
      </c>
      <c r="F35" s="21" t="s">
        <v>133</v>
      </c>
      <c r="G35" s="21" t="s">
        <v>115</v>
      </c>
      <c r="H35" s="21"/>
      <c r="I35" s="21"/>
      <c r="J35" s="21"/>
      <c r="K35" s="21" t="s">
        <v>133</v>
      </c>
      <c r="L35" s="21" t="s">
        <v>133</v>
      </c>
      <c r="M35" s="21" t="s">
        <v>133</v>
      </c>
      <c r="N35" s="21" t="s">
        <v>115</v>
      </c>
      <c r="O35" s="21" t="s">
        <v>115</v>
      </c>
      <c r="P35" s="21" t="s">
        <v>115</v>
      </c>
      <c r="Q35" s="21"/>
      <c r="R35" s="21"/>
      <c r="S35" s="16"/>
    </row>
    <row r="36" spans="1:19" x14ac:dyDescent="0.25">
      <c r="A36" s="14" t="s">
        <v>126</v>
      </c>
      <c r="B36" s="21"/>
      <c r="C36" s="21"/>
      <c r="D36" s="21">
        <v>0.36333333333333329</v>
      </c>
      <c r="E36" s="21">
        <v>2.7227437142216183E-2</v>
      </c>
      <c r="F36" s="21">
        <v>14.549999999999999</v>
      </c>
      <c r="G36" s="21">
        <v>1.9974984355437958E-2</v>
      </c>
      <c r="H36" s="21"/>
      <c r="I36" s="21"/>
      <c r="J36" s="21"/>
      <c r="K36" s="21">
        <v>-35.571277020618034</v>
      </c>
      <c r="L36" s="21">
        <v>-17.228152292027204</v>
      </c>
      <c r="M36" s="21">
        <v>13.149325520626235</v>
      </c>
      <c r="N36" s="21">
        <v>2.6342555629580076E-2</v>
      </c>
      <c r="O36" s="21">
        <v>1.969602433727401E-2</v>
      </c>
      <c r="P36" s="21">
        <v>2.030482844953975E-2</v>
      </c>
      <c r="Q36" s="21"/>
      <c r="R36" s="21"/>
      <c r="S36" s="16"/>
    </row>
    <row r="37" spans="1:19" x14ac:dyDescent="0.25">
      <c r="A37" s="14" t="s">
        <v>127</v>
      </c>
      <c r="B37" s="21"/>
      <c r="C37" s="21"/>
      <c r="D37" s="21">
        <v>31.918500000000002</v>
      </c>
      <c r="E37" s="21">
        <v>3.5355339059320342E-3</v>
      </c>
      <c r="F37" s="21">
        <v>8.4995000000000012</v>
      </c>
      <c r="G37" s="21">
        <v>0.10535891039679497</v>
      </c>
      <c r="H37" s="21">
        <v>-5.0999999999999996</v>
      </c>
      <c r="I37" s="21">
        <v>-23.2</v>
      </c>
      <c r="J37" s="21"/>
      <c r="K37" s="21">
        <v>-5.0416414557435942</v>
      </c>
      <c r="L37" s="21">
        <v>-23.194154223849957</v>
      </c>
      <c r="M37" s="21">
        <v>6.99891446909084</v>
      </c>
      <c r="N37" s="21">
        <v>3.4206303777623878E-3</v>
      </c>
      <c r="O37" s="21">
        <v>0.10388752383472684</v>
      </c>
      <c r="P37" s="21">
        <v>0.10709868719645621</v>
      </c>
      <c r="Q37" s="21"/>
      <c r="R37" s="21"/>
      <c r="S37" s="16"/>
    </row>
    <row r="38" spans="1:19" x14ac:dyDescent="0.25">
      <c r="A38" s="14" t="s">
        <v>128</v>
      </c>
      <c r="B38" s="21">
        <v>1.9500000000000035</v>
      </c>
      <c r="C38" s="21">
        <v>-2.2000000000000002</v>
      </c>
      <c r="D38" s="21">
        <v>39.144999999999996</v>
      </c>
      <c r="E38" s="21">
        <v>1.6970562748472761E-2</v>
      </c>
      <c r="F38" s="21">
        <v>29.791</v>
      </c>
      <c r="G38" s="21">
        <v>2.5455844122716675E-2</v>
      </c>
      <c r="H38" s="21">
        <v>1.95</v>
      </c>
      <c r="I38" s="21">
        <v>-2.2000000000000002</v>
      </c>
      <c r="J38" s="21"/>
      <c r="K38" s="21">
        <v>1.9500000000000035</v>
      </c>
      <c r="L38" s="21">
        <v>-2.2000000000000002</v>
      </c>
      <c r="M38" s="21">
        <v>28.641998000000001</v>
      </c>
      <c r="N38" s="21">
        <v>1.641902581325946E-2</v>
      </c>
      <c r="O38" s="21">
        <v>2.5100341329196699E-2</v>
      </c>
      <c r="P38" s="21">
        <v>2.5876192879682923E-2</v>
      </c>
      <c r="Q38" s="21"/>
      <c r="R38" s="21"/>
      <c r="S38" s="16"/>
    </row>
    <row r="39" spans="1:19" x14ac:dyDescent="0.25">
      <c r="A39" s="14" t="s">
        <v>129</v>
      </c>
      <c r="B39" s="21">
        <v>-48.225151124999996</v>
      </c>
      <c r="C39" s="21">
        <v>-26.992336600000002</v>
      </c>
      <c r="D39" s="21">
        <v>-10.932500000000001</v>
      </c>
      <c r="E39" s="21">
        <v>3.889087296526117E-2</v>
      </c>
      <c r="F39" s="21">
        <v>4.944</v>
      </c>
      <c r="G39" s="21">
        <v>7.0710678118653244E-3</v>
      </c>
      <c r="H39" s="21">
        <v>-46.5</v>
      </c>
      <c r="I39" s="21">
        <v>-26.7</v>
      </c>
      <c r="J39" s="21"/>
      <c r="K39" s="21">
        <v>-46.5</v>
      </c>
      <c r="L39" s="21">
        <v>-26.699999999999996</v>
      </c>
      <c r="M39" s="21">
        <v>3.3847030000000036</v>
      </c>
      <c r="N39" s="21">
        <v>3.7626934155399451E-2</v>
      </c>
      <c r="O39" s="21">
        <v>6.9723170358876223E-3</v>
      </c>
      <c r="P39" s="21">
        <v>7.1878313554666409E-3</v>
      </c>
      <c r="Q39" s="21"/>
      <c r="R39" s="21"/>
      <c r="S39" s="16"/>
    </row>
    <row r="40" spans="1:19" x14ac:dyDescent="0.25">
      <c r="A40" s="14"/>
      <c r="B40" s="21"/>
      <c r="C40" s="21"/>
      <c r="D40" s="21"/>
      <c r="E40" s="21"/>
      <c r="F40" s="21"/>
      <c r="G40" s="21"/>
      <c r="H40" s="21"/>
      <c r="I40" s="21"/>
      <c r="J40" s="21"/>
      <c r="K40" s="21"/>
      <c r="L40" s="21"/>
      <c r="M40" s="21"/>
      <c r="N40" s="21"/>
      <c r="O40" s="21"/>
      <c r="P40" s="21"/>
      <c r="Q40" s="21"/>
      <c r="R40" s="21"/>
      <c r="S40" s="16"/>
    </row>
    <row r="41" spans="1:19" x14ac:dyDescent="0.25">
      <c r="A41" s="14"/>
      <c r="B41" s="21"/>
      <c r="C41" s="21"/>
      <c r="D41" s="21"/>
      <c r="E41" s="21"/>
      <c r="F41" s="21"/>
      <c r="G41" s="21"/>
      <c r="H41" s="21"/>
      <c r="I41" s="21"/>
      <c r="J41" s="21"/>
      <c r="K41" s="21"/>
      <c r="L41" s="21"/>
      <c r="M41" s="21"/>
      <c r="N41" s="21"/>
      <c r="O41" s="21"/>
      <c r="P41" s="21"/>
      <c r="Q41" s="21"/>
      <c r="R41" s="21"/>
      <c r="S41" s="16"/>
    </row>
    <row r="42" spans="1:19" x14ac:dyDescent="0.25">
      <c r="A42" s="14" t="s">
        <v>134</v>
      </c>
      <c r="B42" s="21"/>
      <c r="C42" s="21"/>
      <c r="D42" s="21"/>
      <c r="E42" s="21"/>
      <c r="F42" s="21"/>
      <c r="G42" s="21"/>
      <c r="H42" s="21"/>
      <c r="I42" s="21"/>
      <c r="J42" s="21"/>
      <c r="K42" s="21"/>
      <c r="L42" s="21"/>
      <c r="M42" s="21"/>
      <c r="N42" s="21"/>
      <c r="O42" s="21"/>
      <c r="P42" s="21"/>
      <c r="Q42" s="15" t="s">
        <v>119</v>
      </c>
      <c r="R42" s="15" t="s">
        <v>120</v>
      </c>
      <c r="S42" s="25" t="s">
        <v>120</v>
      </c>
    </row>
    <row r="43" spans="1:19" x14ac:dyDescent="0.25">
      <c r="A43" s="14"/>
      <c r="B43" s="21"/>
      <c r="C43" s="21"/>
      <c r="D43" s="21"/>
      <c r="E43" s="21"/>
      <c r="F43" s="21"/>
      <c r="G43" s="21"/>
      <c r="H43" s="21"/>
      <c r="I43" s="21"/>
      <c r="J43" s="21"/>
      <c r="K43" s="21"/>
      <c r="L43" s="21"/>
      <c r="M43" s="21"/>
      <c r="N43" s="21"/>
      <c r="O43" s="21"/>
      <c r="P43" s="21"/>
      <c r="Q43" s="17" t="s">
        <v>123</v>
      </c>
      <c r="R43" s="17" t="s">
        <v>123</v>
      </c>
      <c r="S43" s="26" t="s">
        <v>124</v>
      </c>
    </row>
    <row r="44" spans="1:19" x14ac:dyDescent="0.25">
      <c r="A44" s="14" t="s">
        <v>98</v>
      </c>
      <c r="B44" s="21">
        <v>1475</v>
      </c>
      <c r="C44" s="21">
        <v>10.73</v>
      </c>
      <c r="D44" s="21">
        <v>32.594999999999999</v>
      </c>
      <c r="E44" s="21">
        <v>4.7E-2</v>
      </c>
      <c r="F44" s="21">
        <v>16.672000000000001</v>
      </c>
      <c r="G44" s="21">
        <v>5.6000000000000001E-2</v>
      </c>
      <c r="H44" s="21"/>
      <c r="I44" s="21"/>
      <c r="J44" s="21">
        <v>7.274576271186441</v>
      </c>
      <c r="K44" s="21"/>
      <c r="L44" s="21">
        <v>-4.6127724999999966</v>
      </c>
      <c r="M44" s="21">
        <v>-15.290138200000001</v>
      </c>
      <c r="N44" s="21"/>
      <c r="O44" s="21"/>
      <c r="P44" s="21"/>
      <c r="Q44" s="17">
        <v>-4.3871274524487012</v>
      </c>
      <c r="R44" s="17">
        <v>-15.135787016541233</v>
      </c>
      <c r="S44" s="26">
        <v>15.306365806777478</v>
      </c>
    </row>
    <row r="45" spans="1:19" x14ac:dyDescent="0.25">
      <c r="A45" s="14" t="s">
        <v>135</v>
      </c>
      <c r="B45" s="21">
        <v>1186</v>
      </c>
      <c r="C45" s="21">
        <v>20.29</v>
      </c>
      <c r="D45" s="21">
        <v>32.017000000000003</v>
      </c>
      <c r="E45" s="21">
        <v>3.4000000000000002E-2</v>
      </c>
      <c r="F45" s="21">
        <v>17.715</v>
      </c>
      <c r="G45" s="21">
        <v>6.8000000000000005E-2</v>
      </c>
      <c r="H45" s="21"/>
      <c r="I45" s="21"/>
      <c r="J45" s="21">
        <v>17.107925801011806</v>
      </c>
      <c r="K45" s="21"/>
      <c r="L45" s="21">
        <v>-5.1918995999999931</v>
      </c>
      <c r="M45" s="21">
        <v>-14.249432800000001</v>
      </c>
      <c r="N45" s="21"/>
      <c r="O45" s="21"/>
      <c r="P45" s="21"/>
      <c r="Q45" s="17">
        <v>-4.9463426688632559</v>
      </c>
      <c r="R45" s="17">
        <v>-14.107353000362217</v>
      </c>
      <c r="S45" s="26">
        <v>16.366588718396585</v>
      </c>
    </row>
    <row r="46" spans="1:19" x14ac:dyDescent="0.25">
      <c r="A46" s="18" t="s">
        <v>136</v>
      </c>
      <c r="B46" s="27">
        <v>1032</v>
      </c>
      <c r="C46" s="27">
        <v>11.43</v>
      </c>
      <c r="D46" s="27">
        <v>32.985999999999997</v>
      </c>
      <c r="E46" s="27">
        <v>2.9000000000000001E-2</v>
      </c>
      <c r="F46" s="27">
        <v>18.582000000000001</v>
      </c>
      <c r="G46" s="27">
        <v>5.8000000000000003E-2</v>
      </c>
      <c r="H46" s="27"/>
      <c r="I46" s="27"/>
      <c r="J46" s="27">
        <v>11.075581395348838</v>
      </c>
      <c r="K46" s="27"/>
      <c r="L46" s="27">
        <v>-4.2210100499999985</v>
      </c>
      <c r="M46" s="27">
        <v>-13.3843402</v>
      </c>
      <c r="N46" s="27"/>
      <c r="O46" s="27"/>
      <c r="P46" s="27"/>
      <c r="Q46" s="19">
        <v>-4.0088348060506203</v>
      </c>
      <c r="R46" s="19">
        <v>-13.25246106169759</v>
      </c>
      <c r="S46" s="28">
        <v>17.247905366885337</v>
      </c>
    </row>
    <row r="47" spans="1:19" x14ac:dyDescent="0.25">
      <c r="A47" s="10"/>
    </row>
    <row r="48" spans="1:19" x14ac:dyDescent="0.25">
      <c r="A48" s="11" t="s">
        <v>137</v>
      </c>
      <c r="B48" s="12"/>
      <c r="C48" s="12"/>
      <c r="D48" s="12"/>
      <c r="E48" s="12"/>
      <c r="F48" s="12"/>
      <c r="G48" s="12"/>
      <c r="H48" s="12"/>
      <c r="I48" s="12"/>
      <c r="J48" s="12"/>
      <c r="K48" s="13"/>
    </row>
    <row r="49" spans="1:11" x14ac:dyDescent="0.25">
      <c r="A49" s="14" t="s">
        <v>138</v>
      </c>
      <c r="B49" s="21" t="s">
        <v>139</v>
      </c>
      <c r="C49" s="21" t="s">
        <v>140</v>
      </c>
      <c r="D49" s="21" t="s">
        <v>141</v>
      </c>
      <c r="E49" s="21"/>
      <c r="F49" s="21" t="s">
        <v>142</v>
      </c>
      <c r="G49" s="21"/>
      <c r="H49" s="21" t="s">
        <v>142</v>
      </c>
      <c r="I49" s="21"/>
      <c r="J49" s="21" t="s">
        <v>143</v>
      </c>
      <c r="K49" s="16"/>
    </row>
    <row r="50" spans="1:11" x14ac:dyDescent="0.25">
      <c r="A50" s="14"/>
      <c r="B50" s="21"/>
      <c r="C50" s="21" t="s">
        <v>144</v>
      </c>
      <c r="D50" s="21" t="s">
        <v>123</v>
      </c>
      <c r="E50" s="21" t="s">
        <v>115</v>
      </c>
      <c r="F50" s="21" t="s">
        <v>123</v>
      </c>
      <c r="G50" s="21" t="s">
        <v>115</v>
      </c>
      <c r="H50" s="21" t="s">
        <v>124</v>
      </c>
      <c r="I50" s="21" t="s">
        <v>115</v>
      </c>
      <c r="J50" s="21" t="s">
        <v>145</v>
      </c>
      <c r="K50" s="16" t="s">
        <v>146</v>
      </c>
    </row>
    <row r="51" spans="1:11" x14ac:dyDescent="0.25">
      <c r="A51" s="14"/>
      <c r="B51" s="21" t="s">
        <v>126</v>
      </c>
      <c r="C51" s="21">
        <v>5</v>
      </c>
      <c r="D51" s="21">
        <v>-35.421620728685497</v>
      </c>
      <c r="E51" s="21">
        <v>4.0940023796805385E-2</v>
      </c>
      <c r="F51" s="21">
        <v>-17.195586716781627</v>
      </c>
      <c r="G51" s="21">
        <v>4.8082437210670001E-2</v>
      </c>
      <c r="H51" s="21">
        <v>13.182897697802654</v>
      </c>
      <c r="I51" s="21">
        <v>4.9568665344851645E-2</v>
      </c>
      <c r="J51" s="21"/>
      <c r="K51" s="16"/>
    </row>
    <row r="52" spans="1:11" x14ac:dyDescent="0.25">
      <c r="A52" s="14"/>
      <c r="B52" s="21" t="s">
        <v>127</v>
      </c>
      <c r="C52" s="21">
        <v>3</v>
      </c>
      <c r="D52" s="21">
        <v>-4.8377527608675743</v>
      </c>
      <c r="E52" s="21">
        <v>8.1672305635308987E-2</v>
      </c>
      <c r="F52" s="21">
        <v>-23.13005589745708</v>
      </c>
      <c r="G52" s="21">
        <v>0.11085827226820905</v>
      </c>
      <c r="H52" s="21">
        <v>7.0649940747525237</v>
      </c>
      <c r="I52" s="21">
        <v>0.11428490146403888</v>
      </c>
      <c r="J52" s="21">
        <v>-5.0999999999999996</v>
      </c>
      <c r="K52" s="16">
        <v>-23.2</v>
      </c>
    </row>
    <row r="53" spans="1:11" x14ac:dyDescent="0.25">
      <c r="A53" s="14"/>
      <c r="B53" s="21" t="s">
        <v>128</v>
      </c>
      <c r="C53" s="21">
        <v>2</v>
      </c>
      <c r="D53" s="21">
        <v>1.95</v>
      </c>
      <c r="E53" s="21">
        <v>0.11109205837253902</v>
      </c>
      <c r="F53" s="21">
        <v>-2.2000000000000002</v>
      </c>
      <c r="G53" s="21">
        <v>1.5026493697926382E-2</v>
      </c>
      <c r="H53" s="21">
        <v>28.641998000000001</v>
      </c>
      <c r="I53" s="21">
        <v>1.5490962618129513E-2</v>
      </c>
      <c r="J53" s="21">
        <v>1.95</v>
      </c>
      <c r="K53" s="16">
        <v>-2.2000000000000002</v>
      </c>
    </row>
    <row r="54" spans="1:11" x14ac:dyDescent="0.25">
      <c r="A54" s="14"/>
      <c r="B54" s="21" t="s">
        <v>129</v>
      </c>
      <c r="C54" s="21">
        <v>3</v>
      </c>
      <c r="D54" s="21">
        <v>-46.5</v>
      </c>
      <c r="E54" s="21"/>
      <c r="F54" s="21">
        <v>-26.7</v>
      </c>
      <c r="G54" s="21">
        <v>7.7994657765420708E-2</v>
      </c>
      <c r="H54" s="21">
        <v>3.3847030000000018</v>
      </c>
      <c r="I54" s="21">
        <v>8.0405472636958075E-2</v>
      </c>
      <c r="J54" s="21">
        <v>-46.5</v>
      </c>
      <c r="K54" s="16">
        <v>-26.7</v>
      </c>
    </row>
    <row r="55" spans="1:11" x14ac:dyDescent="0.25">
      <c r="A55" s="14"/>
      <c r="B55" s="21"/>
      <c r="C55" s="21"/>
      <c r="D55" s="21"/>
      <c r="E55" s="21"/>
      <c r="F55" s="21"/>
      <c r="G55" s="21"/>
      <c r="H55" s="21"/>
      <c r="I55" s="21"/>
      <c r="J55" s="21"/>
      <c r="K55" s="16"/>
    </row>
    <row r="56" spans="1:11" x14ac:dyDescent="0.25">
      <c r="A56" s="14"/>
      <c r="B56" s="21"/>
      <c r="C56" s="21"/>
      <c r="D56" s="21"/>
      <c r="E56" s="21"/>
      <c r="F56" s="21"/>
      <c r="G56" s="21"/>
      <c r="H56" s="21"/>
      <c r="I56" s="21"/>
      <c r="J56" s="21"/>
      <c r="K56" s="16"/>
    </row>
    <row r="57" spans="1:11" x14ac:dyDescent="0.25">
      <c r="A57" s="14" t="s">
        <v>147</v>
      </c>
      <c r="B57" s="21"/>
      <c r="C57" s="21"/>
      <c r="D57" s="21"/>
      <c r="E57" s="21"/>
      <c r="F57" s="21"/>
      <c r="G57" s="21"/>
      <c r="H57" s="21"/>
      <c r="I57" s="21"/>
      <c r="J57" s="21"/>
      <c r="K57" s="16"/>
    </row>
    <row r="58" spans="1:11" x14ac:dyDescent="0.25">
      <c r="A58" s="10"/>
      <c r="B58" s="14" t="s">
        <v>134</v>
      </c>
      <c r="C58" s="21"/>
      <c r="D58" s="21"/>
      <c r="E58" s="21"/>
      <c r="F58" s="21"/>
      <c r="G58" s="21"/>
      <c r="H58" s="21"/>
      <c r="I58" s="21"/>
      <c r="J58" s="21"/>
      <c r="K58" s="16"/>
    </row>
    <row r="59" spans="1:11" x14ac:dyDescent="0.25">
      <c r="A59" s="14" t="s">
        <v>148</v>
      </c>
      <c r="B59" s="15" t="s">
        <v>139</v>
      </c>
      <c r="C59" s="21" t="s">
        <v>149</v>
      </c>
      <c r="D59" s="21" t="s">
        <v>150</v>
      </c>
      <c r="E59" s="21"/>
      <c r="F59" s="15" t="s">
        <v>119</v>
      </c>
      <c r="G59" s="15" t="s">
        <v>120</v>
      </c>
      <c r="H59" s="15" t="s">
        <v>120</v>
      </c>
      <c r="I59" s="21"/>
      <c r="J59" s="21"/>
      <c r="K59" s="16"/>
    </row>
    <row r="60" spans="1:11" x14ac:dyDescent="0.25">
      <c r="A60" s="14"/>
      <c r="B60" s="15"/>
      <c r="C60" s="21"/>
      <c r="D60" s="21"/>
      <c r="E60" s="21"/>
      <c r="F60" s="15" t="s">
        <v>123</v>
      </c>
      <c r="G60" s="15" t="s">
        <v>123</v>
      </c>
      <c r="H60" s="15" t="s">
        <v>124</v>
      </c>
      <c r="I60" s="21"/>
      <c r="J60" s="21"/>
      <c r="K60" s="16"/>
    </row>
    <row r="61" spans="1:11" x14ac:dyDescent="0.25">
      <c r="A61" s="14"/>
      <c r="B61" s="15" t="s">
        <v>151</v>
      </c>
      <c r="C61" s="21">
        <v>2341</v>
      </c>
      <c r="D61" s="21">
        <v>15.69</v>
      </c>
      <c r="E61" s="21"/>
      <c r="F61" s="17">
        <v>-2.8991006148857483</v>
      </c>
      <c r="G61" s="17">
        <v>-1.5194725537978611</v>
      </c>
      <c r="H61" s="17">
        <v>29.343560549564248</v>
      </c>
      <c r="I61" s="21"/>
      <c r="J61" s="21"/>
      <c r="K61" s="16"/>
    </row>
    <row r="62" spans="1:11" x14ac:dyDescent="0.25">
      <c r="A62" s="14"/>
      <c r="B62" s="15" t="s">
        <v>152</v>
      </c>
      <c r="C62" s="21">
        <v>3641</v>
      </c>
      <c r="D62" s="21">
        <v>12.01</v>
      </c>
      <c r="E62" s="21"/>
      <c r="F62" s="17">
        <v>-1.7538927467955623</v>
      </c>
      <c r="G62" s="17">
        <v>1.5527673371607951</v>
      </c>
      <c r="H62" s="17">
        <v>32.510763375552436</v>
      </c>
      <c r="I62" s="21"/>
      <c r="J62" s="21"/>
      <c r="K62" s="16"/>
    </row>
    <row r="63" spans="1:11" x14ac:dyDescent="0.25">
      <c r="A63" s="14"/>
      <c r="B63" s="15" t="s">
        <v>153</v>
      </c>
      <c r="C63" s="21">
        <v>1487</v>
      </c>
      <c r="D63" s="21">
        <v>27.57</v>
      </c>
      <c r="E63" s="21"/>
      <c r="F63" s="17">
        <v>-12.555801645813585</v>
      </c>
      <c r="G63" s="17">
        <v>-14.353866011317169</v>
      </c>
      <c r="H63" s="17">
        <v>16.112455990273016</v>
      </c>
      <c r="I63" s="21"/>
      <c r="J63" s="21"/>
      <c r="K63" s="16"/>
    </row>
    <row r="64" spans="1:11" x14ac:dyDescent="0.25">
      <c r="A64" s="14"/>
      <c r="B64" s="15" t="s">
        <v>154</v>
      </c>
      <c r="C64" s="21">
        <v>7067</v>
      </c>
      <c r="D64" s="21">
        <v>11.98</v>
      </c>
      <c r="E64" s="21"/>
      <c r="F64" s="17">
        <v>-0.28261188779100693</v>
      </c>
      <c r="G64" s="17">
        <v>-0.42860476642848444</v>
      </c>
      <c r="H64" s="17">
        <v>30.468147060241211</v>
      </c>
      <c r="I64" s="21"/>
      <c r="J64" s="21"/>
      <c r="K64" s="16"/>
    </row>
    <row r="65" spans="1:11" x14ac:dyDescent="0.25">
      <c r="A65" s="14"/>
      <c r="B65" s="15" t="s">
        <v>155</v>
      </c>
      <c r="C65" s="21">
        <v>3570</v>
      </c>
      <c r="D65" s="21">
        <v>24.36</v>
      </c>
      <c r="E65" s="21"/>
      <c r="F65" s="17">
        <v>-4.9335984581969514</v>
      </c>
      <c r="G65" s="17">
        <v>-9.6746706042707853</v>
      </c>
      <c r="H65" s="17">
        <v>20.936285327351207</v>
      </c>
      <c r="I65" s="21"/>
      <c r="J65" s="21"/>
      <c r="K65" s="16"/>
    </row>
    <row r="66" spans="1:11" x14ac:dyDescent="0.25">
      <c r="A66" s="14"/>
      <c r="B66" s="15" t="s">
        <v>156</v>
      </c>
      <c r="C66" s="21">
        <v>5490</v>
      </c>
      <c r="D66" s="21">
        <v>13.38</v>
      </c>
      <c r="E66" s="21"/>
      <c r="F66" s="17">
        <v>-1.1373183639756546</v>
      </c>
      <c r="G66" s="17">
        <v>-5.5398971541861135</v>
      </c>
      <c r="H66" s="17">
        <v>25.198864624777993</v>
      </c>
      <c r="I66" s="21"/>
      <c r="J66" s="21"/>
      <c r="K66" s="16"/>
    </row>
    <row r="67" spans="1:11" x14ac:dyDescent="0.25">
      <c r="A67" s="14"/>
      <c r="B67" s="15" t="s">
        <v>157</v>
      </c>
      <c r="C67" s="21">
        <v>3081</v>
      </c>
      <c r="D67" s="21">
        <v>14.55</v>
      </c>
      <c r="E67" s="21"/>
      <c r="F67" s="17">
        <v>-11.695166569794127</v>
      </c>
      <c r="G67" s="17">
        <v>-13.253890793440998</v>
      </c>
      <c r="H67" s="17">
        <v>17.246431442133741</v>
      </c>
      <c r="I67" s="21"/>
      <c r="J67" s="21"/>
      <c r="K67" s="16"/>
    </row>
    <row r="68" spans="1:11" x14ac:dyDescent="0.25">
      <c r="A68" s="14"/>
      <c r="B68" s="15" t="s">
        <v>158</v>
      </c>
      <c r="C68" s="21">
        <v>5613</v>
      </c>
      <c r="D68" s="21">
        <v>16.64</v>
      </c>
      <c r="E68" s="21"/>
      <c r="F68" s="17">
        <v>-0.44564838324819345</v>
      </c>
      <c r="G68" s="17">
        <v>-2.8461215976209164</v>
      </c>
      <c r="H68" s="17">
        <v>27.975904783796622</v>
      </c>
      <c r="I68" s="21"/>
      <c r="J68" s="21"/>
      <c r="K68" s="16"/>
    </row>
    <row r="69" spans="1:11" x14ac:dyDescent="0.25">
      <c r="A69" s="14"/>
      <c r="B69" s="15" t="s">
        <v>159</v>
      </c>
      <c r="C69" s="21">
        <v>3913</v>
      </c>
      <c r="D69" s="21">
        <v>16.29</v>
      </c>
      <c r="E69" s="21"/>
      <c r="F69" s="17">
        <v>2.3309125393863313</v>
      </c>
      <c r="G69" s="17">
        <v>-2.8957064970467972</v>
      </c>
      <c r="H69" s="17">
        <v>27.924787215129488</v>
      </c>
      <c r="I69" s="21"/>
      <c r="J69" s="21"/>
      <c r="K69" s="16"/>
    </row>
    <row r="70" spans="1:11" x14ac:dyDescent="0.25">
      <c r="A70" s="14"/>
      <c r="B70" s="15" t="s">
        <v>160</v>
      </c>
      <c r="C70" s="21">
        <v>1757</v>
      </c>
      <c r="D70" s="21">
        <v>17.62</v>
      </c>
      <c r="E70" s="21"/>
      <c r="F70" s="17">
        <v>-1.8112025451986946</v>
      </c>
      <c r="G70" s="17">
        <v>-10.172543471975549</v>
      </c>
      <c r="H70" s="17">
        <v>20.423023209305686</v>
      </c>
      <c r="I70" s="21"/>
      <c r="J70" s="21"/>
      <c r="K70" s="16"/>
    </row>
    <row r="71" spans="1:11" x14ac:dyDescent="0.25">
      <c r="A71" s="14"/>
      <c r="B71" s="15" t="s">
        <v>161</v>
      </c>
      <c r="C71" s="21">
        <v>1225</v>
      </c>
      <c r="D71" s="21">
        <v>12.8</v>
      </c>
      <c r="E71" s="21"/>
      <c r="F71" s="17">
        <v>-0.97625806846340235</v>
      </c>
      <c r="G71" s="17">
        <v>-11.841227128164885</v>
      </c>
      <c r="H71" s="17">
        <v>18.70276054130354</v>
      </c>
      <c r="I71" s="21"/>
      <c r="J71" s="21"/>
      <c r="K71" s="16"/>
    </row>
    <row r="72" spans="1:11" x14ac:dyDescent="0.25">
      <c r="A72" s="14"/>
      <c r="B72" s="15" t="s">
        <v>162</v>
      </c>
      <c r="C72" s="21">
        <v>1855</v>
      </c>
      <c r="D72" s="21">
        <v>15.05</v>
      </c>
      <c r="E72" s="21"/>
      <c r="F72" s="17">
        <v>1.2489430695340882</v>
      </c>
      <c r="G72" s="17">
        <v>-3.9643116765106781</v>
      </c>
      <c r="H72" s="17">
        <v>26.823151449568378</v>
      </c>
      <c r="I72" s="21"/>
      <c r="J72" s="21"/>
      <c r="K72" s="16"/>
    </row>
    <row r="73" spans="1:11" x14ac:dyDescent="0.25">
      <c r="A73" s="14"/>
      <c r="B73" s="15" t="s">
        <v>163</v>
      </c>
      <c r="C73" s="21">
        <v>248</v>
      </c>
      <c r="D73" s="21">
        <v>13.83</v>
      </c>
      <c r="E73" s="21"/>
      <c r="F73" s="17">
        <v>-8.1854354675884906</v>
      </c>
      <c r="G73" s="17">
        <v>-5.3294143158068659</v>
      </c>
      <c r="H73" s="17">
        <v>25.415853487691543</v>
      </c>
      <c r="I73" s="21"/>
      <c r="J73" s="21"/>
      <c r="K73" s="16"/>
    </row>
    <row r="74" spans="1:11" x14ac:dyDescent="0.25">
      <c r="A74" s="14"/>
      <c r="B74" s="15" t="s">
        <v>164</v>
      </c>
      <c r="C74" s="21">
        <v>1507</v>
      </c>
      <c r="D74" s="21">
        <v>15.31</v>
      </c>
      <c r="E74" s="21"/>
      <c r="F74" s="17">
        <v>-2.7686714185199972</v>
      </c>
      <c r="G74" s="17">
        <v>-12.075996447895582</v>
      </c>
      <c r="H74" s="17">
        <v>18.460734501899964</v>
      </c>
      <c r="I74" s="21"/>
      <c r="J74" s="21"/>
      <c r="K74" s="16"/>
    </row>
    <row r="75" spans="1:11" x14ac:dyDescent="0.25">
      <c r="A75" s="14"/>
      <c r="B75" s="15" t="s">
        <v>165</v>
      </c>
      <c r="C75" s="21">
        <v>1052</v>
      </c>
      <c r="D75" s="21">
        <v>17.25</v>
      </c>
      <c r="E75" s="21"/>
      <c r="F75" s="17">
        <v>-8.4126984612560882</v>
      </c>
      <c r="G75" s="17">
        <v>-13.652593862293998</v>
      </c>
      <c r="H75" s="17">
        <v>16.835404461422495</v>
      </c>
      <c r="I75" s="21"/>
      <c r="J75" s="21"/>
      <c r="K75" s="16"/>
    </row>
    <row r="76" spans="1:11" x14ac:dyDescent="0.25">
      <c r="A76" s="14"/>
      <c r="B76" s="15" t="s">
        <v>166</v>
      </c>
      <c r="C76" s="21">
        <v>2082</v>
      </c>
      <c r="D76" s="21">
        <v>14.32</v>
      </c>
      <c r="E76" s="21"/>
      <c r="F76" s="17">
        <v>-3.0977087093517772</v>
      </c>
      <c r="G76" s="17">
        <v>-4.5127813803642987</v>
      </c>
      <c r="H76" s="17">
        <v>26.257728547168639</v>
      </c>
      <c r="I76" s="21"/>
      <c r="J76" s="21"/>
      <c r="K76" s="16"/>
    </row>
    <row r="77" spans="1:11" x14ac:dyDescent="0.25">
      <c r="A77" s="18"/>
      <c r="B77" s="29" t="s">
        <v>103</v>
      </c>
      <c r="C77" s="27">
        <v>8988</v>
      </c>
      <c r="D77" s="27">
        <v>14.32</v>
      </c>
      <c r="E77" s="27"/>
      <c r="F77" s="19">
        <v>-3.3101502034323547</v>
      </c>
      <c r="G77" s="19">
        <v>-8.859402750815662E-2</v>
      </c>
      <c r="H77" s="19">
        <v>30.818667531101568</v>
      </c>
      <c r="I77" s="27"/>
      <c r="J77" s="27"/>
      <c r="K77" s="20"/>
    </row>
    <row r="78" spans="1:11" x14ac:dyDescent="0.25">
      <c r="A78" s="10"/>
    </row>
    <row r="79" spans="1:11" x14ac:dyDescent="0.25">
      <c r="A79" s="11" t="s">
        <v>167</v>
      </c>
      <c r="B79" s="12"/>
      <c r="C79" s="12"/>
      <c r="D79" s="12"/>
      <c r="E79" s="12"/>
      <c r="F79" s="12"/>
      <c r="G79" s="12"/>
      <c r="H79" s="12"/>
      <c r="I79" s="12"/>
      <c r="J79" s="13"/>
    </row>
    <row r="80" spans="1:11" ht="15.75" x14ac:dyDescent="0.3">
      <c r="A80" s="30" t="s">
        <v>92</v>
      </c>
      <c r="B80" s="31" t="s">
        <v>168</v>
      </c>
      <c r="C80" s="32" t="s">
        <v>169</v>
      </c>
      <c r="D80" s="31" t="s">
        <v>170</v>
      </c>
      <c r="E80" s="32" t="s">
        <v>171</v>
      </c>
      <c r="F80" s="31" t="s">
        <v>170</v>
      </c>
      <c r="G80" s="33"/>
      <c r="H80" s="34" t="s">
        <v>172</v>
      </c>
      <c r="I80" s="34" t="s">
        <v>173</v>
      </c>
      <c r="J80" s="35" t="s">
        <v>174</v>
      </c>
    </row>
    <row r="81" spans="1:10" x14ac:dyDescent="0.25">
      <c r="A81" s="14" t="s">
        <v>175</v>
      </c>
      <c r="B81" s="21">
        <v>41331</v>
      </c>
      <c r="C81" s="21"/>
      <c r="D81" s="21"/>
      <c r="E81" s="21"/>
      <c r="F81" s="21"/>
      <c r="G81" s="21"/>
      <c r="H81" s="21"/>
      <c r="I81" s="21"/>
      <c r="J81" s="16"/>
    </row>
    <row r="82" spans="1:10" x14ac:dyDescent="0.25">
      <c r="A82" s="14"/>
      <c r="B82" s="21"/>
      <c r="C82" s="21"/>
      <c r="D82" s="21"/>
      <c r="E82" s="21"/>
      <c r="F82" s="21"/>
      <c r="G82" s="21"/>
      <c r="H82" s="21"/>
      <c r="I82" s="21"/>
      <c r="J82" s="16"/>
    </row>
    <row r="83" spans="1:10" x14ac:dyDescent="0.25">
      <c r="A83" s="14" t="s">
        <v>126</v>
      </c>
      <c r="B83" s="21">
        <v>17.09</v>
      </c>
      <c r="C83" s="21">
        <v>-5.1980000000000004</v>
      </c>
      <c r="D83" s="21">
        <v>3.9E-2</v>
      </c>
      <c r="E83" s="21">
        <v>2.1880000000000002</v>
      </c>
      <c r="F83" s="21">
        <v>6.3E-2</v>
      </c>
      <c r="G83" s="21"/>
      <c r="H83" s="21">
        <v>-35.461974796420726</v>
      </c>
      <c r="I83" s="21">
        <v>-17.323221696345545</v>
      </c>
      <c r="J83" s="16">
        <v>13.051317521020415</v>
      </c>
    </row>
    <row r="84" spans="1:10" x14ac:dyDescent="0.25">
      <c r="A84" s="14" t="s">
        <v>128</v>
      </c>
      <c r="B84" s="21">
        <v>16.12</v>
      </c>
      <c r="C84" s="21">
        <v>32.216999999999999</v>
      </c>
      <c r="D84" s="21">
        <v>3.6999999999999998E-2</v>
      </c>
      <c r="E84" s="21">
        <v>16.902999999999999</v>
      </c>
      <c r="F84" s="21">
        <v>6.8000000000000005E-2</v>
      </c>
      <c r="G84" s="21"/>
      <c r="H84" s="21">
        <v>1.9565006037712507</v>
      </c>
      <c r="I84" s="21">
        <v>-2.3118752515649068</v>
      </c>
      <c r="J84" s="16">
        <v>28.526664684409223</v>
      </c>
    </row>
    <row r="85" spans="1:10" x14ac:dyDescent="0.25">
      <c r="A85" s="14" t="s">
        <v>126</v>
      </c>
      <c r="B85" s="21">
        <v>15.8</v>
      </c>
      <c r="C85" s="21">
        <v>-5.1040000000000001</v>
      </c>
      <c r="D85" s="21">
        <v>3.6999999999999998E-2</v>
      </c>
      <c r="E85" s="21">
        <v>2.2490000000000001</v>
      </c>
      <c r="F85" s="21">
        <v>0.05</v>
      </c>
      <c r="G85" s="21"/>
      <c r="H85" s="21">
        <v>-35.367966064959596</v>
      </c>
      <c r="I85" s="21">
        <v>-17.260993212952297</v>
      </c>
      <c r="J85" s="16">
        <v>13.115469486835348</v>
      </c>
    </row>
    <row r="86" spans="1:10" x14ac:dyDescent="0.25">
      <c r="A86" s="14" t="s">
        <v>126</v>
      </c>
      <c r="B86" s="21">
        <v>16.34</v>
      </c>
      <c r="C86" s="21">
        <v>-5.1100000000000003</v>
      </c>
      <c r="D86" s="21">
        <v>5.0999999999999997E-2</v>
      </c>
      <c r="E86" s="21">
        <v>2.2080000000000002</v>
      </c>
      <c r="F86" s="21">
        <v>6.9000000000000006E-2</v>
      </c>
      <c r="G86" s="21"/>
      <c r="H86" s="21">
        <v>-35.3739666222869</v>
      </c>
      <c r="I86" s="21">
        <v>-17.302818914905135</v>
      </c>
      <c r="J86" s="16">
        <v>13.072350952435148</v>
      </c>
    </row>
    <row r="87" spans="1:10" x14ac:dyDescent="0.25">
      <c r="A87" s="14" t="s">
        <v>127</v>
      </c>
      <c r="B87" s="21">
        <v>15.75</v>
      </c>
      <c r="C87" s="21">
        <v>25.311</v>
      </c>
      <c r="D87" s="21">
        <v>0.04</v>
      </c>
      <c r="E87" s="21">
        <v>-3.504</v>
      </c>
      <c r="F87" s="21">
        <v>6.0999999999999999E-2</v>
      </c>
      <c r="G87" s="21"/>
      <c r="H87" s="21">
        <v>-4.9501408799578881</v>
      </c>
      <c r="I87" s="21">
        <v>-23.129853294285834</v>
      </c>
      <c r="J87" s="16">
        <v>7.0652029403877918</v>
      </c>
    </row>
    <row r="88" spans="1:10" x14ac:dyDescent="0.25">
      <c r="A88" s="14" t="s">
        <v>129</v>
      </c>
      <c r="B88" s="21">
        <v>19.95</v>
      </c>
      <c r="C88" s="21">
        <v>-16.303999999999998</v>
      </c>
      <c r="D88" s="21">
        <v>2.3E-2</v>
      </c>
      <c r="E88" s="21">
        <v>-7.0679999999999996</v>
      </c>
      <c r="F88" s="21">
        <v>8.1000000000000003E-2</v>
      </c>
      <c r="G88" s="21"/>
      <c r="H88" s="21">
        <v>-46.56900640926402</v>
      </c>
      <c r="I88" s="21">
        <v>-26.76562894696665</v>
      </c>
      <c r="J88" s="16">
        <v>3.3170454622826107</v>
      </c>
    </row>
    <row r="89" spans="1:10" x14ac:dyDescent="0.25">
      <c r="A89" s="14" t="s">
        <v>126</v>
      </c>
      <c r="B89" s="21">
        <v>16.86</v>
      </c>
      <c r="C89" s="21">
        <v>-5.1779999999999999</v>
      </c>
      <c r="D89" s="21">
        <v>3.7999999999999999E-2</v>
      </c>
      <c r="E89" s="21">
        <v>2.2120000000000002</v>
      </c>
      <c r="F89" s="21">
        <v>4.9000000000000002E-2</v>
      </c>
      <c r="G89" s="21"/>
      <c r="H89" s="21">
        <v>-35.441972938663035</v>
      </c>
      <c r="I89" s="21">
        <v>-17.298738358617051</v>
      </c>
      <c r="J89" s="16">
        <v>13.076557638718096</v>
      </c>
    </row>
    <row r="90" spans="1:10" x14ac:dyDescent="0.25">
      <c r="A90" s="14" t="s">
        <v>126</v>
      </c>
      <c r="B90" s="21">
        <v>16.5</v>
      </c>
      <c r="C90" s="21">
        <v>-5.1040000000000001</v>
      </c>
      <c r="D90" s="21">
        <v>2.1999999999999999E-2</v>
      </c>
      <c r="E90" s="21">
        <v>2.3740000000000001</v>
      </c>
      <c r="F90" s="21">
        <v>4.3999999999999997E-2</v>
      </c>
      <c r="G90" s="21"/>
      <c r="H90" s="21">
        <v>-35.367966064959596</v>
      </c>
      <c r="I90" s="21">
        <v>-17.133475828949745</v>
      </c>
      <c r="J90" s="16">
        <v>13.24692843317742</v>
      </c>
    </row>
    <row r="91" spans="1:10" x14ac:dyDescent="0.25">
      <c r="A91" s="14" t="s">
        <v>127</v>
      </c>
      <c r="B91" s="21">
        <v>15.88</v>
      </c>
      <c r="C91" s="21">
        <v>25.498000000000001</v>
      </c>
      <c r="D91" s="21">
        <v>1.9E-2</v>
      </c>
      <c r="E91" s="21">
        <v>-3.4550000000000001</v>
      </c>
      <c r="F91" s="21">
        <v>0.08</v>
      </c>
      <c r="G91" s="21"/>
      <c r="H91" s="21">
        <v>-4.7631235099235179</v>
      </c>
      <c r="I91" s="21">
        <v>-23.079866479756838</v>
      </c>
      <c r="J91" s="16">
        <v>7.1167348473538787</v>
      </c>
    </row>
    <row r="92" spans="1:10" x14ac:dyDescent="0.25">
      <c r="A92" s="14" t="s">
        <v>128</v>
      </c>
      <c r="B92" s="21">
        <v>17.010000000000002</v>
      </c>
      <c r="C92" s="21">
        <v>32.204000000000001</v>
      </c>
      <c r="D92" s="21">
        <v>4.2000000000000003E-2</v>
      </c>
      <c r="E92" s="21">
        <v>17.071000000000002</v>
      </c>
      <c r="F92" s="21">
        <v>5.7000000000000002E-2</v>
      </c>
      <c r="G92" s="21"/>
      <c r="H92" s="21">
        <v>1.9434993962287563</v>
      </c>
      <c r="I92" s="21">
        <v>-2.1404918874654713</v>
      </c>
      <c r="J92" s="16">
        <v>28.703345508292973</v>
      </c>
    </row>
    <row r="93" spans="1:10" x14ac:dyDescent="0.25">
      <c r="A93" s="14" t="s">
        <v>129</v>
      </c>
      <c r="B93" s="21">
        <v>20.32</v>
      </c>
      <c r="C93" s="21">
        <v>-16.166</v>
      </c>
      <c r="D93" s="21">
        <v>2.5999999999999999E-2</v>
      </c>
      <c r="E93" s="21">
        <v>-6.92</v>
      </c>
      <c r="F93" s="21">
        <v>6.7000000000000004E-2</v>
      </c>
      <c r="G93" s="21"/>
      <c r="H93" s="21">
        <v>-46.43099359073598</v>
      </c>
      <c r="I93" s="21">
        <v>-26.614648364307623</v>
      </c>
      <c r="J93" s="16">
        <v>3.472692854751628</v>
      </c>
    </row>
    <row r="94" spans="1:10" x14ac:dyDescent="0.25">
      <c r="A94" s="14"/>
      <c r="B94" s="21"/>
      <c r="C94" s="21"/>
      <c r="D94" s="21"/>
      <c r="E94" s="21"/>
      <c r="F94" s="21"/>
      <c r="G94" s="21"/>
      <c r="H94" s="21"/>
      <c r="I94" s="21"/>
      <c r="J94" s="16"/>
    </row>
    <row r="95" spans="1:10" x14ac:dyDescent="0.25">
      <c r="A95" s="14" t="s">
        <v>176</v>
      </c>
      <c r="B95" s="21"/>
      <c r="C95" s="21"/>
      <c r="D95" s="21"/>
      <c r="E95" s="21"/>
      <c r="F95" s="21"/>
      <c r="G95" s="21"/>
      <c r="H95" s="21"/>
      <c r="I95" s="21"/>
      <c r="J95" s="16"/>
    </row>
    <row r="96" spans="1:10" x14ac:dyDescent="0.25">
      <c r="A96" s="14"/>
      <c r="B96" s="21"/>
      <c r="C96" s="21"/>
      <c r="D96" s="21"/>
      <c r="E96" s="21"/>
      <c r="F96" s="21"/>
      <c r="G96" s="21"/>
      <c r="H96" s="21"/>
      <c r="I96" s="21"/>
      <c r="J96" s="16"/>
    </row>
    <row r="97" spans="1:10" x14ac:dyDescent="0.25">
      <c r="A97" s="14" t="s">
        <v>126</v>
      </c>
      <c r="B97" s="21"/>
      <c r="C97" s="21">
        <v>-5.1387999999999998</v>
      </c>
      <c r="D97" s="21"/>
      <c r="E97" s="21">
        <v>2.2462000000000004</v>
      </c>
      <c r="F97" s="21"/>
      <c r="G97" s="21" t="s">
        <v>177</v>
      </c>
      <c r="H97" s="21">
        <v>-35.402769297457972</v>
      </c>
      <c r="I97" s="21">
        <v>-17.26384960235395</v>
      </c>
      <c r="J97" s="16">
        <v>13.112524806437284</v>
      </c>
    </row>
    <row r="98" spans="1:10" x14ac:dyDescent="0.25">
      <c r="A98" s="14"/>
      <c r="B98" s="21"/>
      <c r="C98" s="21">
        <v>4.5532406042290398E-2</v>
      </c>
      <c r="D98" s="21"/>
      <c r="E98" s="21">
        <v>7.4760952374886155E-2</v>
      </c>
      <c r="F98" s="21"/>
      <c r="G98" s="21" t="s">
        <v>170</v>
      </c>
      <c r="H98" s="21">
        <v>4.5536635451157152E-2</v>
      </c>
      <c r="I98" s="21">
        <v>7.6266568579079333E-2</v>
      </c>
      <c r="J98" s="16">
        <v>7.8623968213858975E-2</v>
      </c>
    </row>
    <row r="99" spans="1:10" x14ac:dyDescent="0.25">
      <c r="A99" s="14"/>
      <c r="B99" s="21"/>
      <c r="C99" s="21"/>
      <c r="D99" s="21"/>
      <c r="E99" s="21"/>
      <c r="F99" s="21"/>
      <c r="G99" s="21"/>
      <c r="H99" s="21"/>
      <c r="I99" s="21"/>
      <c r="J99" s="16"/>
    </row>
    <row r="100" spans="1:10" x14ac:dyDescent="0.25">
      <c r="A100" s="14" t="s">
        <v>178</v>
      </c>
      <c r="B100" s="21"/>
      <c r="C100" s="21">
        <v>32.210499999999996</v>
      </c>
      <c r="D100" s="21"/>
      <c r="E100" s="21">
        <v>16.987000000000002</v>
      </c>
      <c r="F100" s="21"/>
      <c r="G100" s="21" t="s">
        <v>177</v>
      </c>
      <c r="H100" s="21">
        <v>1.9500000000000035</v>
      </c>
      <c r="I100" s="21">
        <v>-2.226183569515189</v>
      </c>
      <c r="J100" s="16">
        <v>28.615005096351098</v>
      </c>
    </row>
    <row r="101" spans="1:10" x14ac:dyDescent="0.25">
      <c r="A101" s="14"/>
      <c r="B101" s="21"/>
      <c r="C101" s="21">
        <v>9.1923881554237911E-3</v>
      </c>
      <c r="D101" s="21"/>
      <c r="E101" s="21">
        <v>0.11879393923934198</v>
      </c>
      <c r="F101" s="21"/>
      <c r="G101" s="21" t="s">
        <v>170</v>
      </c>
      <c r="H101" s="21">
        <v>9.1932420169114383E-3</v>
      </c>
      <c r="I101" s="21">
        <v>0.12118633893727399</v>
      </c>
      <c r="J101" s="16">
        <v>0.12493220867382564</v>
      </c>
    </row>
    <row r="102" spans="1:10" x14ac:dyDescent="0.25">
      <c r="A102" s="14"/>
      <c r="B102" s="21"/>
      <c r="C102" s="21"/>
      <c r="D102" s="21"/>
      <c r="E102" s="21"/>
      <c r="F102" s="21"/>
      <c r="G102" s="21"/>
      <c r="H102" s="21"/>
      <c r="I102" s="21"/>
      <c r="J102" s="16"/>
    </row>
    <row r="103" spans="1:10" x14ac:dyDescent="0.25">
      <c r="A103" s="14" t="s">
        <v>179</v>
      </c>
      <c r="B103" s="21"/>
      <c r="C103" s="21">
        <v>25.404499999999999</v>
      </c>
      <c r="D103" s="21"/>
      <c r="E103" s="21">
        <v>-3.4794999999999998</v>
      </c>
      <c r="F103" s="21"/>
      <c r="G103" s="21" t="s">
        <v>177</v>
      </c>
      <c r="H103" s="21">
        <v>-4.856632194940703</v>
      </c>
      <c r="I103" s="21">
        <v>-23.104859887021334</v>
      </c>
      <c r="J103" s="16">
        <v>7.0909688938708353</v>
      </c>
    </row>
    <row r="104" spans="1:10" x14ac:dyDescent="0.25">
      <c r="A104" s="14"/>
      <c r="B104" s="21"/>
      <c r="C104" s="21">
        <v>0.1322289680818852</v>
      </c>
      <c r="D104" s="21"/>
      <c r="E104" s="21">
        <v>3.4648232278140782E-2</v>
      </c>
      <c r="F104" s="21"/>
      <c r="G104" s="21" t="s">
        <v>170</v>
      </c>
      <c r="H104" s="21">
        <v>0.13224125055097705</v>
      </c>
      <c r="I104" s="21">
        <v>3.5346015523367233E-2</v>
      </c>
      <c r="J104" s="16">
        <v>3.643856086319433E-2</v>
      </c>
    </row>
    <row r="105" spans="1:10" x14ac:dyDescent="0.25">
      <c r="A105" s="14"/>
      <c r="B105" s="21"/>
      <c r="C105" s="21"/>
      <c r="D105" s="21"/>
      <c r="E105" s="21"/>
      <c r="F105" s="21"/>
      <c r="G105" s="21"/>
      <c r="H105" s="21"/>
      <c r="I105" s="21"/>
      <c r="J105" s="16"/>
    </row>
    <row r="106" spans="1:10" x14ac:dyDescent="0.25">
      <c r="A106" s="14" t="s">
        <v>129</v>
      </c>
      <c r="B106" s="21"/>
      <c r="C106" s="21">
        <v>-16.234999999999999</v>
      </c>
      <c r="D106" s="21"/>
      <c r="E106" s="21">
        <v>-6.9939999999999998</v>
      </c>
      <c r="F106" s="21"/>
      <c r="G106" s="21" t="s">
        <v>177</v>
      </c>
      <c r="H106" s="21">
        <v>-46.5</v>
      </c>
      <c r="I106" s="21">
        <v>-26.690138655637135</v>
      </c>
      <c r="J106" s="16">
        <v>3.3948691585171193</v>
      </c>
    </row>
    <row r="107" spans="1:10" x14ac:dyDescent="0.25">
      <c r="A107" s="14"/>
      <c r="B107" s="21"/>
      <c r="C107" s="21">
        <v>9.7580735803742227E-2</v>
      </c>
      <c r="D107" s="21"/>
      <c r="E107" s="21">
        <v>0.10465180361560882</v>
      </c>
      <c r="F107" s="21"/>
      <c r="G107" s="21" t="s">
        <v>170</v>
      </c>
      <c r="H107" s="21">
        <v>9.7589799871845337E-2</v>
      </c>
      <c r="I107" s="21">
        <v>0.10675939382569431</v>
      </c>
      <c r="J107" s="16">
        <v>0.11005932668884616</v>
      </c>
    </row>
    <row r="108" spans="1:10" x14ac:dyDescent="0.25">
      <c r="A108" s="14"/>
      <c r="B108" s="21"/>
      <c r="C108" s="21"/>
      <c r="D108" s="21"/>
      <c r="E108" s="21"/>
      <c r="F108" s="21"/>
      <c r="G108" s="21"/>
      <c r="H108" s="21"/>
      <c r="I108" s="21"/>
      <c r="J108" s="16"/>
    </row>
    <row r="109" spans="1:10" x14ac:dyDescent="0.25">
      <c r="A109" s="14" t="s">
        <v>180</v>
      </c>
      <c r="B109" s="21"/>
      <c r="C109" s="21"/>
      <c r="D109" s="21"/>
      <c r="E109" s="21"/>
      <c r="F109" s="21"/>
      <c r="G109" s="21"/>
      <c r="H109" s="21"/>
      <c r="I109" s="21"/>
      <c r="J109" s="16"/>
    </row>
    <row r="110" spans="1:10" x14ac:dyDescent="0.25">
      <c r="A110" s="14" t="s">
        <v>134</v>
      </c>
      <c r="B110" s="21"/>
      <c r="C110" s="21"/>
      <c r="D110" s="21"/>
      <c r="E110" s="21"/>
      <c r="F110" s="21"/>
      <c r="G110" s="21"/>
      <c r="H110" s="36" t="s">
        <v>181</v>
      </c>
      <c r="I110" s="36" t="s">
        <v>182</v>
      </c>
      <c r="J110" s="37" t="s">
        <v>183</v>
      </c>
    </row>
    <row r="111" spans="1:10" x14ac:dyDescent="0.25">
      <c r="A111" s="14" t="s">
        <v>184</v>
      </c>
      <c r="B111" s="21">
        <v>15.37</v>
      </c>
      <c r="C111" s="21">
        <v>25.869</v>
      </c>
      <c r="D111" s="21">
        <v>5.0999999999999997E-2</v>
      </c>
      <c r="E111" s="21">
        <v>10</v>
      </c>
      <c r="F111" s="21">
        <v>5.3999999999999999E-2</v>
      </c>
      <c r="G111" s="21"/>
      <c r="H111" s="17">
        <v>-4.3920890485184358</v>
      </c>
      <c r="I111" s="17">
        <v>-9.3538952657219383</v>
      </c>
      <c r="J111" s="26">
        <v>21.266975831614594</v>
      </c>
    </row>
    <row r="112" spans="1:10" x14ac:dyDescent="0.25">
      <c r="A112" s="14" t="s">
        <v>185</v>
      </c>
      <c r="B112" s="21">
        <v>15.94</v>
      </c>
      <c r="C112" s="21">
        <v>26.228000000000002</v>
      </c>
      <c r="D112" s="21">
        <v>4.2000000000000003E-2</v>
      </c>
      <c r="E112" s="21">
        <v>14.423999999999999</v>
      </c>
      <c r="F112" s="21">
        <v>6.2E-2</v>
      </c>
      <c r="G112" s="21"/>
      <c r="H112" s="17">
        <v>-4.033055701767962</v>
      </c>
      <c r="I112" s="17">
        <v>-4.8408000111035534</v>
      </c>
      <c r="J112" s="26">
        <v>25.919570860553236</v>
      </c>
    </row>
    <row r="113" spans="1:10" x14ac:dyDescent="0.25">
      <c r="A113" s="14" t="s">
        <v>186</v>
      </c>
      <c r="B113" s="21">
        <v>16.510000000000002</v>
      </c>
      <c r="C113" s="21">
        <v>23.59</v>
      </c>
      <c r="D113" s="21">
        <v>3.1E-2</v>
      </c>
      <c r="E113" s="21">
        <v>15.276</v>
      </c>
      <c r="F113" s="21">
        <v>3.7999999999999999E-2</v>
      </c>
      <c r="G113" s="21"/>
      <c r="H113" s="17">
        <v>-6.6713007400068083</v>
      </c>
      <c r="I113" s="17">
        <v>-3.9716415217421459</v>
      </c>
      <c r="J113" s="26">
        <v>26.815595038820803</v>
      </c>
    </row>
    <row r="114" spans="1:10" x14ac:dyDescent="0.25">
      <c r="A114" s="14" t="s">
        <v>153</v>
      </c>
      <c r="B114" s="21">
        <v>20.079999999999998</v>
      </c>
      <c r="C114" s="21">
        <v>17.841000000000001</v>
      </c>
      <c r="D114" s="21">
        <v>5.1999999999999998E-2</v>
      </c>
      <c r="E114" s="21">
        <v>5.6420000000000003</v>
      </c>
      <c r="F114" s="21">
        <v>5.0999999999999997E-2</v>
      </c>
      <c r="G114" s="21"/>
      <c r="H114" s="17">
        <v>-12.420834752453787</v>
      </c>
      <c r="I114" s="17">
        <v>-13.799661341586976</v>
      </c>
      <c r="J114" s="26">
        <v>16.683791126344573</v>
      </c>
    </row>
    <row r="115" spans="1:10" x14ac:dyDescent="0.25">
      <c r="A115" s="14" t="s">
        <v>187</v>
      </c>
      <c r="B115" s="21">
        <v>13.72</v>
      </c>
      <c r="C115" s="21">
        <v>30.173999999999999</v>
      </c>
      <c r="D115" s="21">
        <v>2.4E-2</v>
      </c>
      <c r="E115" s="21">
        <v>4.1669999999999998</v>
      </c>
      <c r="F115" s="21">
        <v>5.2999999999999999E-2</v>
      </c>
      <c r="G115" s="21"/>
      <c r="H115" s="17">
        <v>-8.6689166176422319E-2</v>
      </c>
      <c r="I115" s="17">
        <v>-15.30436647281711</v>
      </c>
      <c r="J115" s="26">
        <v>15.132575559508114</v>
      </c>
    </row>
    <row r="116" spans="1:10" x14ac:dyDescent="0.25">
      <c r="A116" s="14" t="s">
        <v>188</v>
      </c>
      <c r="B116" s="21">
        <v>13.2</v>
      </c>
      <c r="C116" s="21">
        <v>30.925000000000001</v>
      </c>
      <c r="D116" s="21">
        <v>4.4999999999999998E-2</v>
      </c>
      <c r="E116" s="21">
        <v>4.6459999999999999</v>
      </c>
      <c r="F116" s="21">
        <v>4.8000000000000001E-2</v>
      </c>
      <c r="G116" s="21"/>
      <c r="H116" s="17">
        <v>0.66438059262470639</v>
      </c>
      <c r="I116" s="17">
        <v>-14.815719857319326</v>
      </c>
      <c r="J116" s="26">
        <v>15.636326241890934</v>
      </c>
    </row>
    <row r="117" spans="1:10" x14ac:dyDescent="0.25">
      <c r="A117" s="14" t="s">
        <v>155</v>
      </c>
      <c r="B117" s="21">
        <v>17.59</v>
      </c>
      <c r="C117" s="21">
        <v>25.425999999999998</v>
      </c>
      <c r="D117" s="21">
        <v>3.9E-2</v>
      </c>
      <c r="E117" s="21">
        <v>9.4740000000000002</v>
      </c>
      <c r="F117" s="21">
        <v>6.3E-2</v>
      </c>
      <c r="G117" s="21"/>
      <c r="H117" s="17">
        <v>-4.8351301978511927</v>
      </c>
      <c r="I117" s="17">
        <v>-9.8904884176046846</v>
      </c>
      <c r="J117" s="26">
        <v>20.713796585407152</v>
      </c>
    </row>
    <row r="118" spans="1:10" x14ac:dyDescent="0.25">
      <c r="A118" s="14" t="s">
        <v>189</v>
      </c>
      <c r="B118" s="21">
        <v>12.96</v>
      </c>
      <c r="C118" s="21">
        <v>29.567</v>
      </c>
      <c r="D118" s="21">
        <v>3.5000000000000003E-2</v>
      </c>
      <c r="E118" s="21">
        <v>16.099</v>
      </c>
      <c r="F118" s="21">
        <v>6.4000000000000001E-2</v>
      </c>
      <c r="G118" s="21"/>
      <c r="H118" s="17">
        <v>-0.69374554912220598</v>
      </c>
      <c r="I118" s="17">
        <v>-3.1320670654693314</v>
      </c>
      <c r="J118" s="26">
        <v>27.681120741537011</v>
      </c>
    </row>
    <row r="119" spans="1:10" x14ac:dyDescent="0.25">
      <c r="A119" s="14" t="s">
        <v>190</v>
      </c>
      <c r="B119" s="21">
        <v>12.89</v>
      </c>
      <c r="C119" s="21">
        <v>29.768999999999998</v>
      </c>
      <c r="D119" s="21">
        <v>3.6999999999999998E-2</v>
      </c>
      <c r="E119" s="21">
        <v>20.513000000000002</v>
      </c>
      <c r="F119" s="21">
        <v>5.7000000000000002E-2</v>
      </c>
      <c r="G119" s="21"/>
      <c r="H119" s="17">
        <v>-0.49172678576957418</v>
      </c>
      <c r="I119" s="17">
        <v>1.3708267984288516</v>
      </c>
      <c r="J119" s="26">
        <v>32.323199054768288</v>
      </c>
    </row>
    <row r="120" spans="1:10" x14ac:dyDescent="0.25">
      <c r="A120" s="14" t="s">
        <v>191</v>
      </c>
      <c r="B120" s="21">
        <v>17.420000000000002</v>
      </c>
      <c r="C120" s="21">
        <v>30.184000000000001</v>
      </c>
      <c r="D120" s="21">
        <v>4.4999999999999998E-2</v>
      </c>
      <c r="E120" s="21">
        <v>7.6539999999999999</v>
      </c>
      <c r="F120" s="21">
        <v>4.4999999999999998E-2</v>
      </c>
      <c r="G120" s="21"/>
      <c r="H120" s="17">
        <v>-7.6688237297577455E-2</v>
      </c>
      <c r="I120" s="17">
        <v>-11.747141528681869</v>
      </c>
      <c r="J120" s="26">
        <v>18.799754326666573</v>
      </c>
    </row>
    <row r="121" spans="1:10" x14ac:dyDescent="0.25">
      <c r="A121" s="14" t="s">
        <v>192</v>
      </c>
      <c r="B121" s="21">
        <v>11.78</v>
      </c>
      <c r="C121" s="21">
        <v>18.489999999999998</v>
      </c>
      <c r="D121" s="21">
        <v>3.3000000000000002E-2</v>
      </c>
      <c r="E121" s="21">
        <v>13.632999999999999</v>
      </c>
      <c r="F121" s="21">
        <v>6.6000000000000003E-2</v>
      </c>
      <c r="G121" s="21"/>
      <c r="H121" s="17">
        <v>-11.771774468216863</v>
      </c>
      <c r="I121" s="17">
        <v>-5.6477300170717148</v>
      </c>
      <c r="J121" s="26">
        <v>25.087698648100599</v>
      </c>
    </row>
    <row r="122" spans="1:10" x14ac:dyDescent="0.25">
      <c r="A122" s="14" t="s">
        <v>193</v>
      </c>
      <c r="B122" s="21">
        <v>15.26</v>
      </c>
      <c r="C122" s="21">
        <v>25.122</v>
      </c>
      <c r="D122" s="21">
        <v>2.9000000000000001E-2</v>
      </c>
      <c r="E122" s="21">
        <v>16.472999999999999</v>
      </c>
      <c r="F122" s="21">
        <v>5.8000000000000003E-2</v>
      </c>
      <c r="G122" s="21"/>
      <c r="H122" s="17">
        <v>-5.1391584357680253</v>
      </c>
      <c r="I122" s="17">
        <v>-2.7505350525336913</v>
      </c>
      <c r="J122" s="26">
        <v>28.074445908992491</v>
      </c>
    </row>
    <row r="123" spans="1:10" x14ac:dyDescent="0.25">
      <c r="A123" s="14" t="s">
        <v>194</v>
      </c>
      <c r="B123" s="21">
        <v>15.41</v>
      </c>
      <c r="C123" s="21">
        <v>26.826000000000001</v>
      </c>
      <c r="D123" s="21">
        <v>3.5000000000000003E-2</v>
      </c>
      <c r="E123" s="21">
        <v>17.905000000000001</v>
      </c>
      <c r="F123" s="21">
        <v>0.06</v>
      </c>
      <c r="G123" s="21"/>
      <c r="H123" s="17">
        <v>-3.4350001548131375</v>
      </c>
      <c r="I123" s="17">
        <v>-1.2896959014004321</v>
      </c>
      <c r="J123" s="26">
        <v>29.580439598287281</v>
      </c>
    </row>
    <row r="124" spans="1:10" x14ac:dyDescent="0.25">
      <c r="A124" s="14" t="s">
        <v>195</v>
      </c>
      <c r="B124" s="21">
        <v>12.09</v>
      </c>
      <c r="C124" s="21">
        <v>26.891999999999999</v>
      </c>
      <c r="D124" s="21">
        <v>1.7999999999999999E-2</v>
      </c>
      <c r="E124" s="21">
        <v>7.8659999999999997</v>
      </c>
      <c r="F124" s="21">
        <v>7.4999999999999997E-2</v>
      </c>
      <c r="G124" s="21"/>
      <c r="H124" s="17">
        <v>-3.3689940242127729</v>
      </c>
      <c r="I124" s="17">
        <v>-11.530872045413538</v>
      </c>
      <c r="J124" s="26">
        <v>19.022708699662729</v>
      </c>
    </row>
    <row r="125" spans="1:10" x14ac:dyDescent="0.25">
      <c r="A125" s="14" t="s">
        <v>196</v>
      </c>
      <c r="B125" s="21">
        <v>13.1</v>
      </c>
      <c r="C125" s="21">
        <v>30.609000000000002</v>
      </c>
      <c r="D125" s="21">
        <v>1.6E-2</v>
      </c>
      <c r="E125" s="21">
        <v>23.731000000000002</v>
      </c>
      <c r="F125" s="21">
        <v>6.5000000000000002E-2</v>
      </c>
      <c r="G125" s="21"/>
      <c r="H125" s="17">
        <v>0.34835124005326101</v>
      </c>
      <c r="I125" s="17">
        <v>4.653634332190598</v>
      </c>
      <c r="J125" s="26">
        <v>35.707478169398613</v>
      </c>
    </row>
    <row r="126" spans="1:10" x14ac:dyDescent="0.25">
      <c r="A126" s="14" t="s">
        <v>197</v>
      </c>
      <c r="B126" s="21">
        <v>3.74</v>
      </c>
      <c r="C126" s="21">
        <v>26.968</v>
      </c>
      <c r="D126" s="21">
        <v>6.8000000000000005E-2</v>
      </c>
      <c r="E126" s="21">
        <v>13.762</v>
      </c>
      <c r="F126" s="21">
        <v>7.0000000000000007E-2</v>
      </c>
      <c r="G126" s="21"/>
      <c r="H126" s="17">
        <v>-3.2929869647335637</v>
      </c>
      <c r="I126" s="17">
        <v>-5.5161320767810782</v>
      </c>
      <c r="J126" s="26">
        <v>25.223364280725619</v>
      </c>
    </row>
    <row r="127" spans="1:10" x14ac:dyDescent="0.25">
      <c r="A127" s="14" t="s">
        <v>198</v>
      </c>
      <c r="B127" s="21">
        <v>3.9790000000000001</v>
      </c>
      <c r="C127" s="21">
        <v>19.501999999999999</v>
      </c>
      <c r="D127" s="21">
        <v>8.8999999999999996E-2</v>
      </c>
      <c r="E127" s="21">
        <v>9.93</v>
      </c>
      <c r="F127" s="21">
        <v>8.3000000000000004E-2</v>
      </c>
      <c r="G127" s="21"/>
      <c r="H127" s="17">
        <v>-10.759680465677928</v>
      </c>
      <c r="I127" s="17">
        <v>-9.4253050007633696</v>
      </c>
      <c r="J127" s="26">
        <v>21.193358821663033</v>
      </c>
    </row>
    <row r="128" spans="1:10" x14ac:dyDescent="0.25">
      <c r="A128" s="18" t="s">
        <v>199</v>
      </c>
      <c r="B128" s="27">
        <v>4.1280000000000001</v>
      </c>
      <c r="C128" s="27">
        <v>27.068999999999999</v>
      </c>
      <c r="D128" s="27">
        <v>5.0999999999999997E-2</v>
      </c>
      <c r="E128" s="27">
        <v>16.841000000000001</v>
      </c>
      <c r="F128" s="27">
        <v>9.7000000000000003E-2</v>
      </c>
      <c r="G128" s="27"/>
      <c r="H128" s="19">
        <v>-3.1919775830572474</v>
      </c>
      <c r="I128" s="19">
        <v>-2.3751238740301708</v>
      </c>
      <c r="J128" s="28">
        <v>28.461461047023558</v>
      </c>
    </row>
    <row r="129" spans="1:8" x14ac:dyDescent="0.25">
      <c r="A129" s="10"/>
    </row>
    <row r="130" spans="1:8" ht="15.75" thickBot="1" x14ac:dyDescent="0.3">
      <c r="A130" s="10"/>
    </row>
    <row r="131" spans="1:8" x14ac:dyDescent="0.25">
      <c r="A131" s="38" t="s">
        <v>200</v>
      </c>
      <c r="B131" s="39"/>
      <c r="C131" s="39"/>
      <c r="D131" s="39"/>
      <c r="E131" s="39"/>
      <c r="F131" s="39"/>
      <c r="G131" s="39"/>
      <c r="H131" s="40"/>
    </row>
    <row r="132" spans="1:8" x14ac:dyDescent="0.25">
      <c r="A132" s="41" t="s">
        <v>139</v>
      </c>
      <c r="B132" s="15" t="s">
        <v>149</v>
      </c>
      <c r="C132" s="15" t="s">
        <v>150</v>
      </c>
      <c r="D132" s="15" t="s">
        <v>201</v>
      </c>
      <c r="E132" s="15" t="s">
        <v>202</v>
      </c>
      <c r="F132" s="15" t="s">
        <v>119</v>
      </c>
      <c r="G132" s="15" t="s">
        <v>120</v>
      </c>
      <c r="H132" s="42" t="s">
        <v>120</v>
      </c>
    </row>
    <row r="133" spans="1:8" x14ac:dyDescent="0.25">
      <c r="A133" s="41"/>
      <c r="B133" s="15"/>
      <c r="C133" s="15"/>
      <c r="D133" s="15"/>
      <c r="E133" s="15" t="s">
        <v>203</v>
      </c>
      <c r="F133" s="15" t="s">
        <v>123</v>
      </c>
      <c r="G133" s="15" t="s">
        <v>123</v>
      </c>
      <c r="H133" s="42" t="s">
        <v>124</v>
      </c>
    </row>
    <row r="134" spans="1:8" x14ac:dyDescent="0.25">
      <c r="A134" s="41" t="s">
        <v>151</v>
      </c>
      <c r="B134" s="43">
        <v>2341</v>
      </c>
      <c r="C134" s="43">
        <v>15.69</v>
      </c>
      <c r="D134" s="44" t="s">
        <v>204</v>
      </c>
      <c r="E134" s="21">
        <v>4</v>
      </c>
      <c r="F134" s="45">
        <v>-2.8991006148857483</v>
      </c>
      <c r="G134" s="45">
        <v>-1.5194725537978611</v>
      </c>
      <c r="H134" s="46">
        <v>29.343560549564248</v>
      </c>
    </row>
    <row r="135" spans="1:8" x14ac:dyDescent="0.25">
      <c r="A135" s="41" t="s">
        <v>152</v>
      </c>
      <c r="B135" s="43">
        <v>3641</v>
      </c>
      <c r="C135" s="43">
        <v>12.01</v>
      </c>
      <c r="D135" s="44" t="s">
        <v>205</v>
      </c>
      <c r="E135" s="21">
        <v>7</v>
      </c>
      <c r="F135" s="45">
        <v>-1.7538927467955623</v>
      </c>
      <c r="G135" s="45">
        <v>1.5527673371607951</v>
      </c>
      <c r="H135" s="46">
        <v>32.510763375552436</v>
      </c>
    </row>
    <row r="136" spans="1:8" x14ac:dyDescent="0.25">
      <c r="A136" s="41" t="s">
        <v>164</v>
      </c>
      <c r="B136" s="43">
        <v>1507</v>
      </c>
      <c r="C136" s="43">
        <v>15.31</v>
      </c>
      <c r="D136" s="44" t="s">
        <v>206</v>
      </c>
      <c r="E136" s="21">
        <v>4</v>
      </c>
      <c r="F136" s="45">
        <v>-2.7686714185199972</v>
      </c>
      <c r="G136" s="45">
        <v>-12.075996447895582</v>
      </c>
      <c r="H136" s="46">
        <v>18.460734501899964</v>
      </c>
    </row>
    <row r="137" spans="1:8" x14ac:dyDescent="0.25">
      <c r="A137" s="41" t="s">
        <v>197</v>
      </c>
      <c r="B137" s="43" t="s">
        <v>207</v>
      </c>
      <c r="C137" s="43" t="s">
        <v>208</v>
      </c>
      <c r="D137" s="44" t="s">
        <v>209</v>
      </c>
      <c r="E137" s="21">
        <v>1.2</v>
      </c>
      <c r="F137" s="45">
        <v>-3.2929869647335637</v>
      </c>
      <c r="G137" s="45">
        <v>-5.5161320767810782</v>
      </c>
      <c r="H137" s="46">
        <v>25.223364280725619</v>
      </c>
    </row>
    <row r="138" spans="1:8" x14ac:dyDescent="0.25">
      <c r="A138" s="41" t="s">
        <v>195</v>
      </c>
      <c r="B138" s="43" t="s">
        <v>208</v>
      </c>
      <c r="C138" s="43" t="s">
        <v>208</v>
      </c>
      <c r="D138" s="44" t="s">
        <v>210</v>
      </c>
      <c r="E138" s="21">
        <v>0.2</v>
      </c>
      <c r="F138" s="45">
        <v>-3.3689940242127729</v>
      </c>
      <c r="G138" s="45">
        <v>-11.530872045413538</v>
      </c>
      <c r="H138" s="46">
        <v>19.022708699662729</v>
      </c>
    </row>
    <row r="139" spans="1:8" x14ac:dyDescent="0.25">
      <c r="A139" s="41"/>
      <c r="B139" s="43"/>
      <c r="C139" s="43"/>
      <c r="D139" s="44"/>
      <c r="E139" s="21"/>
      <c r="F139" s="45"/>
      <c r="G139" s="45"/>
      <c r="H139" s="46"/>
    </row>
    <row r="140" spans="1:8" x14ac:dyDescent="0.25">
      <c r="A140" s="41" t="s">
        <v>160</v>
      </c>
      <c r="B140" s="43">
        <v>1757</v>
      </c>
      <c r="C140" s="43">
        <v>17.62</v>
      </c>
      <c r="D140" s="44" t="s">
        <v>211</v>
      </c>
      <c r="E140" s="21">
        <v>0</v>
      </c>
      <c r="F140" s="45">
        <v>-1.8112025451986946</v>
      </c>
      <c r="G140" s="45">
        <v>-10.172543471975549</v>
      </c>
      <c r="H140" s="46">
        <v>20.423023209305686</v>
      </c>
    </row>
    <row r="141" spans="1:8" x14ac:dyDescent="0.25">
      <c r="A141" s="41" t="s">
        <v>161</v>
      </c>
      <c r="B141" s="43">
        <v>1225</v>
      </c>
      <c r="C141" s="43">
        <v>12.8</v>
      </c>
      <c r="D141" s="44" t="s">
        <v>212</v>
      </c>
      <c r="E141" s="21">
        <v>0.1</v>
      </c>
      <c r="F141" s="45">
        <v>-0.97625806846340235</v>
      </c>
      <c r="G141" s="45">
        <v>-11.841227128164885</v>
      </c>
      <c r="H141" s="46">
        <v>18.70276054130354</v>
      </c>
    </row>
    <row r="142" spans="1:8" x14ac:dyDescent="0.25">
      <c r="A142" s="41" t="s">
        <v>159</v>
      </c>
      <c r="B142" s="43">
        <v>3913</v>
      </c>
      <c r="C142" s="43">
        <v>16.29</v>
      </c>
      <c r="D142" s="44" t="s">
        <v>213</v>
      </c>
      <c r="E142" s="21">
        <v>0</v>
      </c>
      <c r="F142" s="45">
        <v>2.3309125393863313</v>
      </c>
      <c r="G142" s="45">
        <v>-2.8957064970467972</v>
      </c>
      <c r="H142" s="46">
        <v>27.924787215129488</v>
      </c>
    </row>
    <row r="143" spans="1:8" x14ac:dyDescent="0.25">
      <c r="A143" s="41" t="s">
        <v>196</v>
      </c>
      <c r="B143" s="43" t="s">
        <v>208</v>
      </c>
      <c r="C143" s="43" t="s">
        <v>208</v>
      </c>
      <c r="D143" s="44" t="s">
        <v>214</v>
      </c>
      <c r="E143" s="21">
        <v>8</v>
      </c>
      <c r="F143" s="45">
        <v>0.34835124005326101</v>
      </c>
      <c r="G143" s="45">
        <v>4.653634332190598</v>
      </c>
      <c r="H143" s="46">
        <v>35.707478169398613</v>
      </c>
    </row>
    <row r="144" spans="1:8" x14ac:dyDescent="0.25">
      <c r="A144" s="41"/>
      <c r="B144" s="43"/>
      <c r="C144" s="43"/>
      <c r="D144" s="44"/>
      <c r="E144" s="21"/>
      <c r="F144" s="45"/>
      <c r="G144" s="45"/>
      <c r="H144" s="46"/>
    </row>
    <row r="145" spans="1:8" x14ac:dyDescent="0.25">
      <c r="A145" s="41" t="s">
        <v>187</v>
      </c>
      <c r="B145" s="43" t="s">
        <v>208</v>
      </c>
      <c r="C145" s="43" t="s">
        <v>208</v>
      </c>
      <c r="D145" s="44" t="s">
        <v>215</v>
      </c>
      <c r="E145" s="21">
        <v>0</v>
      </c>
      <c r="F145" s="45">
        <v>-8.6689166176422319E-2</v>
      </c>
      <c r="G145" s="45">
        <v>-15.30436647281711</v>
      </c>
      <c r="H145" s="46">
        <v>15.132575559508114</v>
      </c>
    </row>
    <row r="146" spans="1:8" x14ac:dyDescent="0.25">
      <c r="A146" s="41" t="s">
        <v>188</v>
      </c>
      <c r="B146" s="43" t="s">
        <v>208</v>
      </c>
      <c r="C146" s="43" t="s">
        <v>208</v>
      </c>
      <c r="D146" s="44" t="s">
        <v>216</v>
      </c>
      <c r="E146" s="21">
        <v>0</v>
      </c>
      <c r="F146" s="45">
        <v>0.66438059262470639</v>
      </c>
      <c r="G146" s="45">
        <v>-14.815719857319326</v>
      </c>
      <c r="H146" s="46">
        <v>15.636326241890934</v>
      </c>
    </row>
    <row r="147" spans="1:8" x14ac:dyDescent="0.25">
      <c r="A147" s="41"/>
      <c r="B147" s="43"/>
      <c r="C147" s="43"/>
      <c r="D147" s="44"/>
      <c r="E147" s="21"/>
      <c r="F147" s="45"/>
      <c r="G147" s="45"/>
      <c r="H147" s="46"/>
    </row>
    <row r="148" spans="1:8" x14ac:dyDescent="0.25">
      <c r="A148" s="41" t="s">
        <v>166</v>
      </c>
      <c r="B148" s="43">
        <v>2082</v>
      </c>
      <c r="C148" s="43">
        <v>14.32</v>
      </c>
      <c r="D148" s="44" t="s">
        <v>217</v>
      </c>
      <c r="E148" s="21">
        <v>0.6</v>
      </c>
      <c r="F148" s="45">
        <v>-3.0977087093517772</v>
      </c>
      <c r="G148" s="45">
        <v>-4.5127813803642987</v>
      </c>
      <c r="H148" s="46">
        <v>26.257728547168639</v>
      </c>
    </row>
    <row r="149" spans="1:8" x14ac:dyDescent="0.25">
      <c r="A149" s="41" t="s">
        <v>103</v>
      </c>
      <c r="B149" s="43">
        <v>8988</v>
      </c>
      <c r="C149" s="43">
        <v>14.32</v>
      </c>
      <c r="D149" s="44" t="s">
        <v>218</v>
      </c>
      <c r="E149" s="21">
        <v>5.8</v>
      </c>
      <c r="F149" s="45">
        <v>-3.3101502034323547</v>
      </c>
      <c r="G149" s="45">
        <v>-8.859402750815662E-2</v>
      </c>
      <c r="H149" s="46">
        <v>30.818667531101568</v>
      </c>
    </row>
    <row r="150" spans="1:8" x14ac:dyDescent="0.25">
      <c r="A150" s="41" t="s">
        <v>219</v>
      </c>
      <c r="B150" s="43" t="s">
        <v>208</v>
      </c>
      <c r="C150" s="43" t="s">
        <v>208</v>
      </c>
      <c r="D150" s="44" t="s">
        <v>218</v>
      </c>
      <c r="E150" s="21">
        <v>5.8</v>
      </c>
      <c r="F150" s="45">
        <v>-3.21</v>
      </c>
      <c r="G150" s="45">
        <v>0.11972060000000084</v>
      </c>
      <c r="H150" s="46">
        <v>31.03</v>
      </c>
    </row>
    <row r="151" spans="1:8" x14ac:dyDescent="0.25">
      <c r="A151" s="41" t="s">
        <v>220</v>
      </c>
      <c r="B151" s="43" t="s">
        <v>208</v>
      </c>
      <c r="C151" s="43" t="s">
        <v>208</v>
      </c>
      <c r="D151" s="44" t="s">
        <v>221</v>
      </c>
      <c r="E151" s="21">
        <v>0.5</v>
      </c>
      <c r="F151" s="45">
        <v>-3.1992246499999974</v>
      </c>
      <c r="G151" s="45">
        <v>-8.7119768779065154</v>
      </c>
      <c r="H151" s="46">
        <v>21.925344964117734</v>
      </c>
    </row>
    <row r="152" spans="1:8" x14ac:dyDescent="0.25">
      <c r="A152" s="41" t="s">
        <v>222</v>
      </c>
      <c r="B152" s="43" t="s">
        <v>208</v>
      </c>
      <c r="C152" s="43" t="s">
        <v>208</v>
      </c>
      <c r="D152" s="44" t="s">
        <v>223</v>
      </c>
      <c r="E152" s="21">
        <v>1.9</v>
      </c>
      <c r="F152" s="45">
        <v>-4.606146599999998</v>
      </c>
      <c r="G152" s="45">
        <v>-3.9247577942897074</v>
      </c>
      <c r="H152" s="46">
        <v>26.860520613709298</v>
      </c>
    </row>
    <row r="153" spans="1:8" x14ac:dyDescent="0.25">
      <c r="A153" s="41" t="s">
        <v>193</v>
      </c>
      <c r="B153" s="43" t="s">
        <v>208</v>
      </c>
      <c r="C153" s="43" t="s">
        <v>208</v>
      </c>
      <c r="D153" s="44" t="s">
        <v>224</v>
      </c>
      <c r="E153" s="21">
        <v>4.5999999999999996</v>
      </c>
      <c r="F153" s="45">
        <v>-5.1391584357680253</v>
      </c>
      <c r="G153" s="45">
        <v>-2.7505350525336913</v>
      </c>
      <c r="H153" s="46">
        <v>28.074445908992491</v>
      </c>
    </row>
    <row r="154" spans="1:8" x14ac:dyDescent="0.25">
      <c r="A154" s="41" t="s">
        <v>194</v>
      </c>
      <c r="B154" s="43" t="s">
        <v>208</v>
      </c>
      <c r="C154" s="43" t="s">
        <v>208</v>
      </c>
      <c r="D154" s="44" t="s">
        <v>225</v>
      </c>
      <c r="E154" s="21">
        <v>2.8</v>
      </c>
      <c r="F154" s="45">
        <v>-3.4350001548131375</v>
      </c>
      <c r="G154" s="45">
        <v>-1.2896959014004321</v>
      </c>
      <c r="H154" s="46">
        <v>29.580439598287281</v>
      </c>
    </row>
    <row r="155" spans="1:8" x14ac:dyDescent="0.25">
      <c r="A155" s="41"/>
      <c r="B155" s="43"/>
      <c r="C155" s="43"/>
      <c r="D155" s="44"/>
      <c r="E155" s="21"/>
      <c r="F155" s="45"/>
      <c r="G155" s="45"/>
      <c r="H155" s="46"/>
    </row>
    <row r="156" spans="1:8" x14ac:dyDescent="0.25">
      <c r="A156" s="41" t="s">
        <v>154</v>
      </c>
      <c r="B156" s="43">
        <v>7067</v>
      </c>
      <c r="C156" s="43">
        <v>11.98</v>
      </c>
      <c r="D156" s="44" t="s">
        <v>226</v>
      </c>
      <c r="E156" s="21">
        <v>2</v>
      </c>
      <c r="F156" s="45">
        <v>-0.28261188779100693</v>
      </c>
      <c r="G156" s="45">
        <v>-0.42860476642848444</v>
      </c>
      <c r="H156" s="46">
        <v>30.468147060241211</v>
      </c>
    </row>
    <row r="157" spans="1:8" x14ac:dyDescent="0.25">
      <c r="A157" s="41" t="s">
        <v>156</v>
      </c>
      <c r="B157" s="43">
        <v>5490</v>
      </c>
      <c r="C157" s="43">
        <v>13.38</v>
      </c>
      <c r="D157" s="44" t="s">
        <v>227</v>
      </c>
      <c r="E157" s="21">
        <v>4</v>
      </c>
      <c r="F157" s="45">
        <v>-1.1373183639756546</v>
      </c>
      <c r="G157" s="45">
        <v>-5.5398971541861135</v>
      </c>
      <c r="H157" s="46">
        <v>25.198864624777993</v>
      </c>
    </row>
    <row r="158" spans="1:8" x14ac:dyDescent="0.25">
      <c r="A158" s="41" t="s">
        <v>158</v>
      </c>
      <c r="B158" s="43">
        <v>5613</v>
      </c>
      <c r="C158" s="43">
        <v>16.64</v>
      </c>
      <c r="D158" s="44" t="s">
        <v>228</v>
      </c>
      <c r="E158" s="21">
        <v>0</v>
      </c>
      <c r="F158" s="45">
        <v>-0.44564838324819345</v>
      </c>
      <c r="G158" s="45">
        <v>-2.8461215976209164</v>
      </c>
      <c r="H158" s="46">
        <v>27.975904783796622</v>
      </c>
    </row>
    <row r="159" spans="1:8" x14ac:dyDescent="0.25">
      <c r="A159" s="41" t="s">
        <v>229</v>
      </c>
      <c r="B159" s="43" t="s">
        <v>208</v>
      </c>
      <c r="C159" s="43" t="s">
        <v>208</v>
      </c>
      <c r="D159" s="44" t="s">
        <v>230</v>
      </c>
      <c r="E159" s="21">
        <v>0</v>
      </c>
      <c r="F159" s="45">
        <v>-0.69374554912220598</v>
      </c>
      <c r="G159" s="45">
        <v>-3.1320670654693314</v>
      </c>
      <c r="H159" s="46">
        <v>27.681120741537011</v>
      </c>
    </row>
    <row r="160" spans="1:8" x14ac:dyDescent="0.25">
      <c r="A160" s="41" t="s">
        <v>155</v>
      </c>
      <c r="B160" s="43" t="s">
        <v>208</v>
      </c>
      <c r="C160" s="43" t="s">
        <v>208</v>
      </c>
      <c r="D160" s="44" t="s">
        <v>231</v>
      </c>
      <c r="E160" s="21">
        <v>3</v>
      </c>
      <c r="F160" s="45">
        <v>-4.8351301978511927</v>
      </c>
      <c r="G160" s="45">
        <v>-9.8904884176046846</v>
      </c>
      <c r="H160" s="46">
        <v>20.713796585407152</v>
      </c>
    </row>
    <row r="161" spans="1:8" x14ac:dyDescent="0.25">
      <c r="A161" s="41" t="s">
        <v>191</v>
      </c>
      <c r="B161" s="43" t="s">
        <v>208</v>
      </c>
      <c r="C161" s="43" t="s">
        <v>208</v>
      </c>
      <c r="D161" s="44" t="s">
        <v>232</v>
      </c>
      <c r="E161" s="21">
        <v>0.15</v>
      </c>
      <c r="F161" s="45">
        <v>-7.6688237297577455E-2</v>
      </c>
      <c r="G161" s="45">
        <v>-11.747141528681869</v>
      </c>
      <c r="H161" s="46">
        <v>18.799754326666573</v>
      </c>
    </row>
    <row r="162" spans="1:8" x14ac:dyDescent="0.25">
      <c r="A162" s="41" t="s">
        <v>157</v>
      </c>
      <c r="B162" s="43">
        <v>3081</v>
      </c>
      <c r="C162" s="43">
        <v>14.55</v>
      </c>
      <c r="D162" s="44" t="s">
        <v>233</v>
      </c>
      <c r="E162" s="21">
        <v>0</v>
      </c>
      <c r="F162" s="45">
        <v>-11.695166569794127</v>
      </c>
      <c r="G162" s="45">
        <v>-13.253890793440998</v>
      </c>
      <c r="H162" s="46">
        <v>17.246431442133741</v>
      </c>
    </row>
    <row r="163" spans="1:8" x14ac:dyDescent="0.25">
      <c r="A163" s="41" t="s">
        <v>192</v>
      </c>
      <c r="B163" s="43" t="s">
        <v>208</v>
      </c>
      <c r="C163" s="43" t="s">
        <v>208</v>
      </c>
      <c r="D163" s="44" t="s">
        <v>234</v>
      </c>
      <c r="E163" s="21">
        <v>0.5</v>
      </c>
      <c r="F163" s="45">
        <v>-11.771774468216863</v>
      </c>
      <c r="G163" s="45">
        <v>-5.6477300170717148</v>
      </c>
      <c r="H163" s="46">
        <v>25.087698648100599</v>
      </c>
    </row>
    <row r="164" spans="1:8" x14ac:dyDescent="0.25">
      <c r="A164" s="41" t="s">
        <v>198</v>
      </c>
      <c r="B164" s="43" t="s">
        <v>208</v>
      </c>
      <c r="C164" s="43" t="s">
        <v>208</v>
      </c>
      <c r="D164" s="44" t="s">
        <v>235</v>
      </c>
      <c r="E164" s="21">
        <v>1</v>
      </c>
      <c r="F164" s="45">
        <v>-10.759680465677928</v>
      </c>
      <c r="G164" s="45">
        <v>-9.4253050007633696</v>
      </c>
      <c r="H164" s="46">
        <v>21.193358821663033</v>
      </c>
    </row>
    <row r="165" spans="1:8" x14ac:dyDescent="0.25">
      <c r="A165" s="41"/>
      <c r="B165" s="43"/>
      <c r="C165" s="43"/>
      <c r="D165" s="44"/>
      <c r="E165" s="21"/>
      <c r="F165" s="45"/>
      <c r="G165" s="45"/>
      <c r="H165" s="46"/>
    </row>
    <row r="166" spans="1:8" x14ac:dyDescent="0.25">
      <c r="A166" s="41" t="s">
        <v>162</v>
      </c>
      <c r="B166" s="43">
        <v>1855</v>
      </c>
      <c r="C166" s="43">
        <v>15.05</v>
      </c>
      <c r="D166" s="44" t="s">
        <v>236</v>
      </c>
      <c r="E166" s="21">
        <v>0</v>
      </c>
      <c r="F166" s="45">
        <v>1.2489430695340882</v>
      </c>
      <c r="G166" s="45">
        <v>-3.9643116765106781</v>
      </c>
      <c r="H166" s="46">
        <v>26.823151449568378</v>
      </c>
    </row>
    <row r="167" spans="1:8" x14ac:dyDescent="0.25">
      <c r="A167" s="41"/>
      <c r="B167" s="43"/>
      <c r="C167" s="43"/>
      <c r="D167" s="44"/>
      <c r="E167" s="21"/>
      <c r="F167" s="45"/>
      <c r="G167" s="45"/>
      <c r="H167" s="46"/>
    </row>
    <row r="168" spans="1:8" x14ac:dyDescent="0.25">
      <c r="A168" s="41" t="s">
        <v>98</v>
      </c>
      <c r="B168" s="43" t="s">
        <v>208</v>
      </c>
      <c r="C168" s="43" t="s">
        <v>208</v>
      </c>
      <c r="D168" s="44" t="s">
        <v>237</v>
      </c>
      <c r="E168" s="21">
        <v>0</v>
      </c>
      <c r="F168" s="45">
        <v>-4.3871274524487012</v>
      </c>
      <c r="G168" s="45">
        <v>-15.135787016541233</v>
      </c>
      <c r="H168" s="46">
        <v>15.306365806777478</v>
      </c>
    </row>
    <row r="169" spans="1:8" x14ac:dyDescent="0.25">
      <c r="A169" s="41" t="s">
        <v>238</v>
      </c>
      <c r="B169" s="43" t="s">
        <v>208</v>
      </c>
      <c r="C169" s="43" t="s">
        <v>208</v>
      </c>
      <c r="D169" s="44" t="s">
        <v>237</v>
      </c>
      <c r="E169" s="21">
        <v>0</v>
      </c>
      <c r="F169" s="45">
        <v>-2.34</v>
      </c>
      <c r="G169" s="45">
        <v>-14.1880744</v>
      </c>
      <c r="H169" s="46">
        <v>16.28</v>
      </c>
    </row>
    <row r="170" spans="1:8" x14ac:dyDescent="0.25">
      <c r="A170" s="41" t="s">
        <v>99</v>
      </c>
      <c r="B170" s="43" t="s">
        <v>208</v>
      </c>
      <c r="C170" s="43" t="s">
        <v>208</v>
      </c>
      <c r="D170" s="44" t="s">
        <v>237</v>
      </c>
      <c r="E170" s="21">
        <v>0</v>
      </c>
      <c r="F170" s="45">
        <v>-3.1598426499999994</v>
      </c>
      <c r="G170" s="45">
        <v>-13.196596275620799</v>
      </c>
      <c r="H170" s="46">
        <v>17.302121321600794</v>
      </c>
    </row>
    <row r="171" spans="1:8" x14ac:dyDescent="0.25">
      <c r="A171" s="41"/>
      <c r="B171" s="43"/>
      <c r="C171" s="43"/>
      <c r="D171" s="44"/>
      <c r="E171" s="21"/>
      <c r="F171" s="45"/>
      <c r="G171" s="45"/>
      <c r="H171" s="46"/>
    </row>
    <row r="172" spans="1:8" x14ac:dyDescent="0.25">
      <c r="A172" s="41" t="s">
        <v>165</v>
      </c>
      <c r="B172" s="43">
        <v>1052</v>
      </c>
      <c r="C172" s="43">
        <v>17.25</v>
      </c>
      <c r="D172" s="44" t="s">
        <v>239</v>
      </c>
      <c r="E172" s="21">
        <v>0.05</v>
      </c>
      <c r="F172" s="45">
        <v>-8.4126984612560882</v>
      </c>
      <c r="G172" s="45">
        <v>-13.652593862293998</v>
      </c>
      <c r="H172" s="46">
        <v>16.835404461422495</v>
      </c>
    </row>
    <row r="173" spans="1:8" x14ac:dyDescent="0.25">
      <c r="A173" s="41" t="s">
        <v>240</v>
      </c>
      <c r="B173" s="43" t="s">
        <v>208</v>
      </c>
      <c r="C173" s="43" t="s">
        <v>208</v>
      </c>
      <c r="D173" s="44" t="s">
        <v>241</v>
      </c>
      <c r="E173" s="21">
        <v>0.1</v>
      </c>
      <c r="F173" s="45">
        <v>-6.6293968499999982</v>
      </c>
      <c r="G173" s="45">
        <v>-10.067599343528045</v>
      </c>
      <c r="H173" s="46">
        <v>20.527824845335104</v>
      </c>
    </row>
    <row r="174" spans="1:8" x14ac:dyDescent="0.25">
      <c r="A174" s="41" t="s">
        <v>242</v>
      </c>
      <c r="B174" s="43" t="s">
        <v>208</v>
      </c>
      <c r="C174" s="43" t="s">
        <v>208</v>
      </c>
      <c r="D174" s="44" t="s">
        <v>243</v>
      </c>
      <c r="E174" s="21">
        <v>0.2</v>
      </c>
      <c r="F174" s="45">
        <v>-7.1275791499999981</v>
      </c>
      <c r="G174" s="45">
        <v>-7.5539311872606483</v>
      </c>
      <c r="H174" s="46">
        <v>23.119181885671793</v>
      </c>
    </row>
    <row r="175" spans="1:8" x14ac:dyDescent="0.25">
      <c r="A175" s="41" t="s">
        <v>199</v>
      </c>
      <c r="B175" s="43" t="s">
        <v>208</v>
      </c>
      <c r="C175" s="43" t="s">
        <v>208</v>
      </c>
      <c r="D175" s="44" t="s">
        <v>244</v>
      </c>
      <c r="E175" s="21">
        <v>5.6</v>
      </c>
      <c r="F175" s="45">
        <v>-3.1919775830572474</v>
      </c>
      <c r="G175" s="45">
        <v>-2.3751238740301708</v>
      </c>
      <c r="H175" s="46">
        <v>28.461461047023558</v>
      </c>
    </row>
    <row r="176" spans="1:8" x14ac:dyDescent="0.25">
      <c r="A176" s="41" t="s">
        <v>245</v>
      </c>
      <c r="B176" s="43" t="s">
        <v>208</v>
      </c>
      <c r="C176" s="43" t="s">
        <v>208</v>
      </c>
      <c r="D176" s="44" t="s">
        <v>246</v>
      </c>
      <c r="E176" s="21">
        <v>0</v>
      </c>
      <c r="F176" s="45">
        <v>-7.9467247499999987</v>
      </c>
      <c r="G176" s="45">
        <v>-13.859371804899972</v>
      </c>
      <c r="H176" s="46">
        <v>16.618861667903783</v>
      </c>
    </row>
    <row r="177" spans="1:8" x14ac:dyDescent="0.25">
      <c r="A177" s="41"/>
      <c r="B177" s="43"/>
      <c r="C177" s="43"/>
      <c r="D177" s="44"/>
      <c r="E177" s="21"/>
      <c r="F177" s="45"/>
      <c r="G177" s="45"/>
      <c r="H177" s="46"/>
    </row>
    <row r="178" spans="1:8" x14ac:dyDescent="0.25">
      <c r="A178" s="41" t="s">
        <v>163</v>
      </c>
      <c r="B178" s="43">
        <v>248</v>
      </c>
      <c r="C178" s="43">
        <v>13.83</v>
      </c>
      <c r="D178" s="44" t="s">
        <v>247</v>
      </c>
      <c r="E178" s="21"/>
      <c r="F178" s="45">
        <v>-8.1854354675884906</v>
      </c>
      <c r="G178" s="45">
        <v>-5.3294143158068659</v>
      </c>
      <c r="H178" s="46">
        <v>25.415853487691543</v>
      </c>
    </row>
    <row r="179" spans="1:8" x14ac:dyDescent="0.25">
      <c r="A179" s="41" t="s">
        <v>190</v>
      </c>
      <c r="B179" s="43" t="s">
        <v>208</v>
      </c>
      <c r="C179" s="43" t="s">
        <v>208</v>
      </c>
      <c r="D179" s="44" t="s">
        <v>248</v>
      </c>
      <c r="E179" s="21"/>
      <c r="F179" s="45">
        <v>-0.49172678576957418</v>
      </c>
      <c r="G179" s="45">
        <v>1.3708267984288516</v>
      </c>
      <c r="H179" s="46">
        <v>32.323199054768288</v>
      </c>
    </row>
    <row r="180" spans="1:8" x14ac:dyDescent="0.25">
      <c r="A180" s="41" t="s">
        <v>185</v>
      </c>
      <c r="B180" s="43" t="s">
        <v>208</v>
      </c>
      <c r="C180" s="43" t="s">
        <v>208</v>
      </c>
      <c r="D180" s="44" t="s">
        <v>249</v>
      </c>
      <c r="E180" s="21"/>
      <c r="F180" s="45">
        <v>-4.033055701767962</v>
      </c>
      <c r="G180" s="45">
        <v>-4.8408000111035534</v>
      </c>
      <c r="H180" s="46">
        <v>25.919570860553236</v>
      </c>
    </row>
    <row r="181" spans="1:8" x14ac:dyDescent="0.25">
      <c r="A181" s="41" t="s">
        <v>186</v>
      </c>
      <c r="B181" s="43" t="s">
        <v>208</v>
      </c>
      <c r="C181" s="43" t="s">
        <v>208</v>
      </c>
      <c r="D181" s="44" t="s">
        <v>250</v>
      </c>
      <c r="E181" s="21"/>
      <c r="F181" s="45">
        <v>-6.6713007400068083</v>
      </c>
      <c r="G181" s="45">
        <v>-3.9716415217421459</v>
      </c>
      <c r="H181" s="46">
        <v>26.815595038820803</v>
      </c>
    </row>
    <row r="182" spans="1:8" x14ac:dyDescent="0.25">
      <c r="A182" s="41" t="s">
        <v>153</v>
      </c>
      <c r="B182" s="43" t="s">
        <v>208</v>
      </c>
      <c r="C182" s="43" t="s">
        <v>208</v>
      </c>
      <c r="D182" s="44" t="s">
        <v>251</v>
      </c>
      <c r="E182" s="21"/>
      <c r="F182" s="45">
        <v>-12.420834752453787</v>
      </c>
      <c r="G182" s="45">
        <v>-13.799661341586976</v>
      </c>
      <c r="H182" s="46">
        <v>16.683791126344573</v>
      </c>
    </row>
    <row r="183" spans="1:8" x14ac:dyDescent="0.25">
      <c r="A183" s="41"/>
      <c r="B183" s="43"/>
      <c r="C183" s="43"/>
      <c r="D183" s="44"/>
      <c r="E183" s="21"/>
      <c r="F183" s="45"/>
      <c r="G183" s="45"/>
      <c r="H183" s="46"/>
    </row>
    <row r="184" spans="1:8" ht="15.75" thickBot="1" x14ac:dyDescent="0.3">
      <c r="A184" s="47" t="s">
        <v>184</v>
      </c>
      <c r="B184" s="48" t="s">
        <v>208</v>
      </c>
      <c r="C184" s="48" t="s">
        <v>208</v>
      </c>
      <c r="D184" s="49" t="s">
        <v>252</v>
      </c>
      <c r="E184" s="50"/>
      <c r="F184" s="51">
        <v>-4.3920890485184358</v>
      </c>
      <c r="G184" s="51">
        <v>-9.3538952657219383</v>
      </c>
      <c r="H184" s="52">
        <v>21.266975831614594</v>
      </c>
    </row>
    <row r="185" spans="1:8" x14ac:dyDescent="0.25">
      <c r="A185" s="10"/>
    </row>
    <row r="186" spans="1:8" x14ac:dyDescent="0.25">
      <c r="A186" s="10"/>
    </row>
    <row r="187" spans="1:8" x14ac:dyDescent="0.25">
      <c r="A187" s="10"/>
    </row>
    <row r="188" spans="1:8" x14ac:dyDescent="0.25">
      <c r="A188" s="10"/>
    </row>
    <row r="189" spans="1:8" x14ac:dyDescent="0.25">
      <c r="A189" s="10"/>
    </row>
    <row r="190" spans="1:8" x14ac:dyDescent="0.25">
      <c r="A190" s="10"/>
    </row>
    <row r="191" spans="1:8" x14ac:dyDescent="0.25">
      <c r="A191" s="10"/>
    </row>
    <row r="192" spans="1:8" x14ac:dyDescent="0.25">
      <c r="A192" s="10"/>
    </row>
    <row r="193" spans="1:1" x14ac:dyDescent="0.25">
      <c r="A193" s="10"/>
    </row>
    <row r="194" spans="1:1" x14ac:dyDescent="0.25">
      <c r="A194" s="10"/>
    </row>
    <row r="195" spans="1:1" x14ac:dyDescent="0.25">
      <c r="A195" s="10"/>
    </row>
    <row r="196" spans="1:1" x14ac:dyDescent="0.25">
      <c r="A196" s="10"/>
    </row>
    <row r="197" spans="1:1" x14ac:dyDescent="0.25">
      <c r="A197" s="10"/>
    </row>
    <row r="198" spans="1:1" x14ac:dyDescent="0.25">
      <c r="A198" s="10"/>
    </row>
    <row r="199" spans="1:1" x14ac:dyDescent="0.25">
      <c r="A199" s="10"/>
    </row>
    <row r="200" spans="1:1" x14ac:dyDescent="0.25">
      <c r="A200" s="10"/>
    </row>
    <row r="201" spans="1:1" x14ac:dyDescent="0.25">
      <c r="A201" s="10"/>
    </row>
    <row r="202" spans="1:1" x14ac:dyDescent="0.25">
      <c r="A202" s="10"/>
    </row>
    <row r="203" spans="1:1" x14ac:dyDescent="0.25">
      <c r="A203" s="10"/>
    </row>
    <row r="204" spans="1:1" x14ac:dyDescent="0.25">
      <c r="A204" s="10"/>
    </row>
    <row r="205" spans="1:1" x14ac:dyDescent="0.25">
      <c r="A205" s="10"/>
    </row>
    <row r="206" spans="1:1" x14ac:dyDescent="0.25">
      <c r="A206" s="10"/>
    </row>
    <row r="207" spans="1:1" x14ac:dyDescent="0.25">
      <c r="A207" s="10"/>
    </row>
    <row r="208" spans="1:1" x14ac:dyDescent="0.25">
      <c r="A208" s="10"/>
    </row>
    <row r="209" spans="1:1" x14ac:dyDescent="0.25">
      <c r="A209" s="10"/>
    </row>
    <row r="210" spans="1:1" x14ac:dyDescent="0.25">
      <c r="A210" s="10"/>
    </row>
    <row r="211" spans="1:1" x14ac:dyDescent="0.25">
      <c r="A211" s="10"/>
    </row>
    <row r="212" spans="1:1" x14ac:dyDescent="0.25">
      <c r="A212" s="10"/>
    </row>
    <row r="213" spans="1:1" x14ac:dyDescent="0.25">
      <c r="A213" s="10"/>
    </row>
    <row r="214" spans="1:1" x14ac:dyDescent="0.25">
      <c r="A214" s="10"/>
    </row>
    <row r="215" spans="1:1" x14ac:dyDescent="0.25">
      <c r="A215" s="10"/>
    </row>
    <row r="216" spans="1:1" x14ac:dyDescent="0.25">
      <c r="A216" s="10"/>
    </row>
    <row r="217" spans="1:1" x14ac:dyDescent="0.25">
      <c r="A217" s="10"/>
    </row>
    <row r="218" spans="1:1" x14ac:dyDescent="0.25">
      <c r="A218" s="10"/>
    </row>
    <row r="219" spans="1:1" x14ac:dyDescent="0.25">
      <c r="A219" s="10"/>
    </row>
    <row r="220" spans="1:1" x14ac:dyDescent="0.25">
      <c r="A220" s="10"/>
    </row>
    <row r="221" spans="1:1" x14ac:dyDescent="0.25">
      <c r="A221" s="10"/>
    </row>
    <row r="222" spans="1:1" x14ac:dyDescent="0.25">
      <c r="A222" s="10"/>
    </row>
    <row r="223" spans="1:1" x14ac:dyDescent="0.25">
      <c r="A223" s="10"/>
    </row>
    <row r="224" spans="1:1" x14ac:dyDescent="0.25">
      <c r="A224" s="10"/>
    </row>
    <row r="225" spans="1:1" x14ac:dyDescent="0.25">
      <c r="A225" s="10"/>
    </row>
    <row r="226" spans="1:1" x14ac:dyDescent="0.25">
      <c r="A226" s="10"/>
    </row>
    <row r="227" spans="1:1" x14ac:dyDescent="0.25">
      <c r="A227" s="10"/>
    </row>
    <row r="228" spans="1:1" x14ac:dyDescent="0.25">
      <c r="A228" s="10"/>
    </row>
    <row r="229" spans="1:1" x14ac:dyDescent="0.25">
      <c r="A229" s="10"/>
    </row>
    <row r="230" spans="1:1" x14ac:dyDescent="0.25">
      <c r="A230" s="10"/>
    </row>
    <row r="231" spans="1:1" x14ac:dyDescent="0.25">
      <c r="A231" s="10"/>
    </row>
    <row r="232" spans="1:1" x14ac:dyDescent="0.25">
      <c r="A232" s="10"/>
    </row>
    <row r="233" spans="1:1" x14ac:dyDescent="0.25">
      <c r="A233" s="10"/>
    </row>
    <row r="234" spans="1:1" x14ac:dyDescent="0.25">
      <c r="A234" s="10"/>
    </row>
    <row r="235" spans="1:1" x14ac:dyDescent="0.25">
      <c r="A235" s="10"/>
    </row>
    <row r="236" spans="1:1" x14ac:dyDescent="0.25">
      <c r="A236" s="10"/>
    </row>
    <row r="237" spans="1:1" x14ac:dyDescent="0.25">
      <c r="A237" s="10"/>
    </row>
    <row r="238" spans="1:1" x14ac:dyDescent="0.25">
      <c r="A238" s="10"/>
    </row>
    <row r="239" spans="1:1" x14ac:dyDescent="0.25">
      <c r="A239" s="10"/>
    </row>
    <row r="240" spans="1:1" x14ac:dyDescent="0.25">
      <c r="A240" s="10"/>
    </row>
    <row r="241" spans="1:1" x14ac:dyDescent="0.25">
      <c r="A241" s="10"/>
    </row>
    <row r="242" spans="1:1" x14ac:dyDescent="0.25">
      <c r="A242" s="10"/>
    </row>
    <row r="243" spans="1:1" x14ac:dyDescent="0.25">
      <c r="A243" s="10"/>
    </row>
    <row r="244" spans="1:1" x14ac:dyDescent="0.25">
      <c r="A244" s="10"/>
    </row>
    <row r="245" spans="1:1" x14ac:dyDescent="0.25">
      <c r="A245" s="10"/>
    </row>
    <row r="246" spans="1:1" x14ac:dyDescent="0.25">
      <c r="A246" s="10"/>
    </row>
    <row r="247" spans="1:1" x14ac:dyDescent="0.25">
      <c r="A247" s="10"/>
    </row>
    <row r="248" spans="1:1" x14ac:dyDescent="0.25">
      <c r="A248" s="10"/>
    </row>
    <row r="249" spans="1:1" x14ac:dyDescent="0.25">
      <c r="A249" s="10"/>
    </row>
    <row r="250" spans="1:1" x14ac:dyDescent="0.25">
      <c r="A250" s="10"/>
    </row>
    <row r="251" spans="1:1" x14ac:dyDescent="0.25">
      <c r="A251" s="10"/>
    </row>
    <row r="252" spans="1:1" x14ac:dyDescent="0.25">
      <c r="A252" s="10"/>
    </row>
    <row r="253" spans="1:1" x14ac:dyDescent="0.25">
      <c r="A253" s="10"/>
    </row>
    <row r="254" spans="1:1" x14ac:dyDescent="0.25">
      <c r="A254" s="10"/>
    </row>
    <row r="255" spans="1:1" x14ac:dyDescent="0.25">
      <c r="A255" s="10"/>
    </row>
    <row r="256" spans="1:1" x14ac:dyDescent="0.25">
      <c r="A256" s="10"/>
    </row>
    <row r="257" spans="1:1" x14ac:dyDescent="0.25">
      <c r="A257" s="10"/>
    </row>
    <row r="258" spans="1:1" x14ac:dyDescent="0.25">
      <c r="A258" s="10"/>
    </row>
    <row r="259" spans="1:1" x14ac:dyDescent="0.25">
      <c r="A259" s="10"/>
    </row>
    <row r="260" spans="1:1" x14ac:dyDescent="0.25">
      <c r="A260" s="10"/>
    </row>
    <row r="261" spans="1:1" x14ac:dyDescent="0.25">
      <c r="A261" s="10"/>
    </row>
    <row r="262" spans="1:1" x14ac:dyDescent="0.25">
      <c r="A262" s="10"/>
    </row>
    <row r="263" spans="1:1" x14ac:dyDescent="0.25">
      <c r="A263" s="10"/>
    </row>
    <row r="264" spans="1:1" x14ac:dyDescent="0.25">
      <c r="A264" s="10"/>
    </row>
    <row r="265" spans="1:1" x14ac:dyDescent="0.25">
      <c r="A265" s="10"/>
    </row>
    <row r="266" spans="1:1" x14ac:dyDescent="0.25">
      <c r="A266" s="10"/>
    </row>
    <row r="267" spans="1:1" x14ac:dyDescent="0.25">
      <c r="A267" s="10"/>
    </row>
    <row r="268" spans="1:1" x14ac:dyDescent="0.25">
      <c r="A268" s="10"/>
    </row>
    <row r="269" spans="1:1" x14ac:dyDescent="0.25">
      <c r="A269" s="10"/>
    </row>
    <row r="270" spans="1:1" x14ac:dyDescent="0.25">
      <c r="A270" s="10"/>
    </row>
    <row r="271" spans="1:1" x14ac:dyDescent="0.25">
      <c r="A271" s="10"/>
    </row>
    <row r="272" spans="1:1" x14ac:dyDescent="0.25">
      <c r="A272" s="10"/>
    </row>
    <row r="273" spans="1:1" x14ac:dyDescent="0.25">
      <c r="A273" s="10"/>
    </row>
    <row r="274" spans="1:1" x14ac:dyDescent="0.25">
      <c r="A274" s="10"/>
    </row>
    <row r="275" spans="1:1" x14ac:dyDescent="0.25">
      <c r="A275" s="10"/>
    </row>
    <row r="276" spans="1:1" x14ac:dyDescent="0.25">
      <c r="A276" s="10"/>
    </row>
    <row r="277" spans="1:1" x14ac:dyDescent="0.25">
      <c r="A277" s="10"/>
    </row>
    <row r="278" spans="1:1" x14ac:dyDescent="0.25">
      <c r="A278" s="10"/>
    </row>
    <row r="279" spans="1:1" x14ac:dyDescent="0.25">
      <c r="A279" s="10"/>
    </row>
    <row r="280" spans="1:1" x14ac:dyDescent="0.25">
      <c r="A280" s="10"/>
    </row>
    <row r="281" spans="1:1" x14ac:dyDescent="0.25">
      <c r="A281" s="10"/>
    </row>
    <row r="282" spans="1:1" x14ac:dyDescent="0.25">
      <c r="A282" s="10"/>
    </row>
    <row r="283" spans="1:1" x14ac:dyDescent="0.25">
      <c r="A283" s="10"/>
    </row>
    <row r="284" spans="1:1" x14ac:dyDescent="0.25">
      <c r="A284" s="10"/>
    </row>
    <row r="285" spans="1:1" x14ac:dyDescent="0.25">
      <c r="A285" s="10"/>
    </row>
    <row r="286" spans="1:1" x14ac:dyDescent="0.25">
      <c r="A286" s="10"/>
    </row>
    <row r="287" spans="1:1" x14ac:dyDescent="0.25">
      <c r="A287" s="10"/>
    </row>
    <row r="288" spans="1:1" x14ac:dyDescent="0.25">
      <c r="A288" s="10"/>
    </row>
    <row r="289" spans="1:1" x14ac:dyDescent="0.25">
      <c r="A289" s="10"/>
    </row>
    <row r="290" spans="1:1" x14ac:dyDescent="0.25">
      <c r="A290" s="10"/>
    </row>
    <row r="291" spans="1:1" x14ac:dyDescent="0.25">
      <c r="A291" s="10"/>
    </row>
    <row r="292" spans="1:1" x14ac:dyDescent="0.25">
      <c r="A292" s="10"/>
    </row>
    <row r="293" spans="1:1" x14ac:dyDescent="0.25">
      <c r="A293" s="10"/>
    </row>
    <row r="294" spans="1:1" x14ac:dyDescent="0.25">
      <c r="A294" s="10"/>
    </row>
  </sheetData>
  <mergeCells count="5">
    <mergeCell ref="A2:D2"/>
    <mergeCell ref="A14:S14"/>
    <mergeCell ref="A48:K48"/>
    <mergeCell ref="A79:J79"/>
    <mergeCell ref="A131:H13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K1097"/>
  <sheetViews>
    <sheetView workbookViewId="0">
      <selection activeCell="G1" sqref="G1:G1048576"/>
    </sheetView>
  </sheetViews>
  <sheetFormatPr defaultRowHeight="15" x14ac:dyDescent="0.25"/>
  <cols>
    <col min="1" max="2" width="12.140625" customWidth="1"/>
    <col min="3" max="3" width="14.140625" customWidth="1"/>
    <col min="4" max="4" width="11.5703125" customWidth="1"/>
    <col min="5" max="5" width="14.5703125" customWidth="1"/>
    <col min="6" max="6" width="11.42578125" customWidth="1"/>
    <col min="9" max="9" width="18.85546875" customWidth="1"/>
  </cols>
  <sheetData>
    <row r="1" spans="1:11" x14ac:dyDescent="0.25">
      <c r="A1" s="53" t="s">
        <v>253</v>
      </c>
      <c r="B1" s="53" t="s">
        <v>254</v>
      </c>
      <c r="C1" s="53" t="s">
        <v>255</v>
      </c>
      <c r="D1" s="53" t="s">
        <v>255</v>
      </c>
      <c r="E1" s="53" t="s">
        <v>256</v>
      </c>
      <c r="F1" s="54" t="s">
        <v>257</v>
      </c>
      <c r="G1" s="55"/>
      <c r="H1" s="56"/>
      <c r="I1" s="56"/>
      <c r="J1" s="56"/>
      <c r="K1" s="56"/>
    </row>
    <row r="2" spans="1:11" x14ac:dyDescent="0.25">
      <c r="A2" s="57" t="s">
        <v>258</v>
      </c>
      <c r="B2" s="57" t="s">
        <v>259</v>
      </c>
      <c r="C2" s="57" t="s">
        <v>253</v>
      </c>
      <c r="D2" s="57" t="s">
        <v>260</v>
      </c>
      <c r="E2" s="57" t="s">
        <v>261</v>
      </c>
      <c r="F2" s="58" t="s">
        <v>262</v>
      </c>
      <c r="G2" s="59" t="s">
        <v>263</v>
      </c>
      <c r="H2" s="59" t="s">
        <v>264</v>
      </c>
      <c r="I2" s="59" t="s">
        <v>265</v>
      </c>
      <c r="J2" s="60"/>
      <c r="K2" s="60"/>
    </row>
    <row r="3" spans="1:11" x14ac:dyDescent="0.25">
      <c r="A3" s="61">
        <v>2.94</v>
      </c>
      <c r="B3" s="62">
        <v>3</v>
      </c>
      <c r="C3" s="61">
        <v>5.016</v>
      </c>
      <c r="D3" s="61">
        <v>5.0220000000000002</v>
      </c>
      <c r="E3" s="61">
        <v>1.2343628303230982</v>
      </c>
      <c r="F3" s="63">
        <v>5.5103191108453426</v>
      </c>
      <c r="G3" s="64">
        <f>AVERAGE(F3)</f>
        <v>5.5103191108453426</v>
      </c>
      <c r="H3" s="65" t="e">
        <f>STDEV(F3)</f>
        <v>#DIV/0!</v>
      </c>
      <c r="I3" s="66">
        <f>COUNT(F3)</f>
        <v>1</v>
      </c>
      <c r="J3" s="21"/>
      <c r="K3" s="21"/>
    </row>
    <row r="4" spans="1:11" x14ac:dyDescent="0.25">
      <c r="A4" s="67">
        <v>2.94</v>
      </c>
      <c r="B4" s="68">
        <v>6.89</v>
      </c>
      <c r="C4" s="67">
        <v>5.0229999999999997</v>
      </c>
      <c r="D4" s="67">
        <v>3.93</v>
      </c>
      <c r="E4" s="67">
        <v>103.98686593134748</v>
      </c>
      <c r="F4" s="69">
        <v>464.20776820412829</v>
      </c>
      <c r="G4" s="70">
        <f>AVERAGE(F4:F5)</f>
        <v>464.14872371567697</v>
      </c>
      <c r="H4" s="71">
        <f>STDEV(F4:F5)</f>
        <v>8.3501516351198665E-2</v>
      </c>
      <c r="I4" s="72">
        <f>COUNT(F4:F5)</f>
        <v>2</v>
      </c>
      <c r="J4" s="21"/>
      <c r="K4" s="21"/>
    </row>
    <row r="5" spans="1:11" x14ac:dyDescent="0.25">
      <c r="A5" s="73">
        <v>2.94</v>
      </c>
      <c r="B5" s="74">
        <v>6.89</v>
      </c>
      <c r="C5" s="73">
        <v>5.0229999999999997</v>
      </c>
      <c r="D5" s="73">
        <v>3.931</v>
      </c>
      <c r="E5" s="73">
        <v>103.9604129000752</v>
      </c>
      <c r="F5" s="75">
        <v>464.0896792272257</v>
      </c>
      <c r="G5" s="76"/>
      <c r="H5" s="27"/>
      <c r="I5" s="20"/>
      <c r="J5" s="21"/>
      <c r="K5" s="21"/>
    </row>
    <row r="6" spans="1:11" x14ac:dyDescent="0.25">
      <c r="A6" s="61">
        <v>2.95</v>
      </c>
      <c r="B6" s="62">
        <v>3.01</v>
      </c>
      <c r="C6" s="61">
        <v>5.0439999999999996</v>
      </c>
      <c r="D6" s="61">
        <v>5.0510000000000002</v>
      </c>
      <c r="E6" s="61">
        <v>1.2341266354043463</v>
      </c>
      <c r="F6" s="63">
        <v>5.5092647131085428</v>
      </c>
      <c r="G6" s="64">
        <f>AVERAGE(F6)</f>
        <v>5.5092647131085428</v>
      </c>
      <c r="H6" s="65" t="e">
        <f>STDEV(G6)</f>
        <v>#DIV/0!</v>
      </c>
      <c r="I6" s="66">
        <f>COUNT(F6)</f>
        <v>1</v>
      </c>
      <c r="J6" s="21"/>
      <c r="K6" s="21"/>
    </row>
    <row r="7" spans="1:11" x14ac:dyDescent="0.25">
      <c r="A7" s="67">
        <v>3.08</v>
      </c>
      <c r="B7" s="68">
        <v>3.8</v>
      </c>
      <c r="C7" s="67">
        <v>5.0279999999999996</v>
      </c>
      <c r="D7" s="67">
        <v>5.0229999999999997</v>
      </c>
      <c r="E7" s="67">
        <v>14.844834256754657</v>
      </c>
      <c r="F7" s="69">
        <v>66.268824605578473</v>
      </c>
      <c r="G7" s="70">
        <f>AVERAGE(F7:F10)</f>
        <v>51.604292165813</v>
      </c>
      <c r="H7" s="71">
        <f>STDEV(F7:F10)</f>
        <v>34.366685525321095</v>
      </c>
      <c r="I7" s="72">
        <f>COUNT(F7:F10)</f>
        <v>4</v>
      </c>
      <c r="J7" s="21"/>
      <c r="K7" s="21"/>
    </row>
    <row r="8" spans="1:11" x14ac:dyDescent="0.25">
      <c r="A8" s="77">
        <v>3.08</v>
      </c>
      <c r="B8" s="78">
        <v>3.25</v>
      </c>
      <c r="C8" s="77">
        <v>5.0279999999999996</v>
      </c>
      <c r="D8" s="77">
        <v>5.03</v>
      </c>
      <c r="E8" s="77">
        <v>3.5001525348424365</v>
      </c>
      <c r="F8" s="79">
        <v>15.625030930790121</v>
      </c>
      <c r="G8" s="60"/>
      <c r="H8" s="21"/>
      <c r="I8" s="16"/>
      <c r="J8" s="21"/>
      <c r="K8" s="21"/>
    </row>
    <row r="9" spans="1:11" x14ac:dyDescent="0.25">
      <c r="A9" s="77">
        <v>3.08</v>
      </c>
      <c r="B9" s="78">
        <v>4.08</v>
      </c>
      <c r="C9" s="77">
        <v>5.0279999999999996</v>
      </c>
      <c r="D9" s="77">
        <v>5.008</v>
      </c>
      <c r="E9" s="77">
        <v>20.679580025203752</v>
      </c>
      <c r="F9" s="79">
        <v>92.315713190512071</v>
      </c>
      <c r="G9" s="60"/>
      <c r="H9" s="21"/>
      <c r="I9" s="16"/>
      <c r="J9" s="21"/>
      <c r="K9" s="21"/>
    </row>
    <row r="10" spans="1:11" x14ac:dyDescent="0.25">
      <c r="A10" s="73">
        <v>3.08</v>
      </c>
      <c r="B10" s="74">
        <v>3.43</v>
      </c>
      <c r="C10" s="73">
        <v>5.0279999999999996</v>
      </c>
      <c r="D10" s="73">
        <v>5.024</v>
      </c>
      <c r="E10" s="73">
        <v>7.2148025215320741</v>
      </c>
      <c r="F10" s="75">
        <v>32.207599936371331</v>
      </c>
      <c r="G10" s="76"/>
      <c r="H10" s="27"/>
      <c r="I10" s="20"/>
      <c r="J10" s="21"/>
      <c r="K10" s="21"/>
    </row>
    <row r="11" spans="1:11" x14ac:dyDescent="0.25">
      <c r="A11" s="80">
        <v>2.89</v>
      </c>
      <c r="B11" s="80">
        <v>2.89</v>
      </c>
      <c r="C11" s="81">
        <v>5.1319999999999997</v>
      </c>
      <c r="D11" s="81">
        <v>5.1029999999999998</v>
      </c>
      <c r="E11" s="81">
        <v>0</v>
      </c>
      <c r="F11" s="82">
        <v>0</v>
      </c>
      <c r="G11" s="70">
        <f>AVERAGE(F11:F13)</f>
        <v>0</v>
      </c>
      <c r="H11" s="71">
        <f>STDEV(F11:F13)</f>
        <v>0</v>
      </c>
      <c r="I11" s="72">
        <f>COUNT(F11:F13)</f>
        <v>3</v>
      </c>
      <c r="J11" s="21"/>
      <c r="K11" s="21"/>
    </row>
    <row r="12" spans="1:11" x14ac:dyDescent="0.25">
      <c r="A12" s="83">
        <v>2.89</v>
      </c>
      <c r="B12" s="83">
        <v>2.89</v>
      </c>
      <c r="C12" s="84">
        <v>5.1319999999999997</v>
      </c>
      <c r="D12" s="84">
        <v>5.1319999999999997</v>
      </c>
      <c r="E12" s="84">
        <v>0</v>
      </c>
      <c r="F12" s="85">
        <v>0</v>
      </c>
      <c r="G12" s="60"/>
      <c r="H12" s="21"/>
      <c r="I12" s="16"/>
      <c r="J12" s="21"/>
      <c r="K12" s="21"/>
    </row>
    <row r="13" spans="1:11" x14ac:dyDescent="0.25">
      <c r="A13" s="83">
        <v>2.89</v>
      </c>
      <c r="B13" s="83">
        <v>2.89</v>
      </c>
      <c r="C13" s="84">
        <v>5.1319999999999997</v>
      </c>
      <c r="D13" s="84">
        <v>5.133</v>
      </c>
      <c r="E13" s="84">
        <v>0</v>
      </c>
      <c r="F13" s="85">
        <v>0</v>
      </c>
      <c r="G13" s="60"/>
      <c r="H13" s="21"/>
      <c r="I13" s="16"/>
      <c r="J13" s="21"/>
      <c r="K13" s="21"/>
    </row>
    <row r="14" spans="1:11" x14ac:dyDescent="0.25">
      <c r="A14" s="81">
        <v>2.89</v>
      </c>
      <c r="B14" s="80">
        <v>13.17</v>
      </c>
      <c r="C14" s="81">
        <v>5.1379999999999999</v>
      </c>
      <c r="D14" s="81">
        <v>4.9290000000000003</v>
      </c>
      <c r="E14" s="81">
        <v>220.71871658916029</v>
      </c>
      <c r="F14" s="82">
        <v>985.31042272567049</v>
      </c>
      <c r="G14" s="86">
        <f>AVERAGE(F14:F15)</f>
        <v>872.47342942224077</v>
      </c>
      <c r="H14" s="71">
        <f>STDEV(F14:F15)</f>
        <v>159.57560626711225</v>
      </c>
      <c r="I14" s="72">
        <v>2</v>
      </c>
      <c r="J14" s="21"/>
      <c r="K14" s="21"/>
    </row>
    <row r="15" spans="1:11" x14ac:dyDescent="0.25">
      <c r="A15" s="87">
        <v>2.89</v>
      </c>
      <c r="B15" s="88">
        <v>10.92</v>
      </c>
      <c r="C15" s="87">
        <v>5.1379999999999999</v>
      </c>
      <c r="D15" s="87">
        <v>4.9939999999999998</v>
      </c>
      <c r="E15" s="87">
        <v>170.16564058126184</v>
      </c>
      <c r="F15" s="87">
        <v>759.63643611881105</v>
      </c>
      <c r="G15" s="76"/>
      <c r="H15" s="27"/>
      <c r="I15" s="27"/>
      <c r="J15" s="89" t="s">
        <v>266</v>
      </c>
      <c r="K15" s="21"/>
    </row>
    <row r="16" spans="1:11" x14ac:dyDescent="0.25">
      <c r="A16" s="90">
        <v>2.89</v>
      </c>
      <c r="B16" s="91">
        <v>4.66</v>
      </c>
      <c r="C16" s="90">
        <v>5.1449999999999996</v>
      </c>
      <c r="D16" s="90">
        <v>5.0970000000000004</v>
      </c>
      <c r="E16" s="90">
        <v>36.800589672606826</v>
      </c>
      <c r="F16" s="92">
        <v>164.28151235748413</v>
      </c>
      <c r="G16" s="60">
        <f>AVERAGE(F16:F23)</f>
        <v>166.76271599918121</v>
      </c>
      <c r="H16" s="21">
        <f>STDEV(F16:F23)</f>
        <v>42.242125648573428</v>
      </c>
      <c r="I16" s="16">
        <f>COUNT(F16:F23)</f>
        <v>8</v>
      </c>
      <c r="J16" s="21"/>
      <c r="K16" s="21"/>
    </row>
    <row r="17" spans="1:11" x14ac:dyDescent="0.25">
      <c r="A17" s="90">
        <v>2.89</v>
      </c>
      <c r="B17" s="91">
        <v>4.63</v>
      </c>
      <c r="C17" s="90">
        <v>5.1449999999999996</v>
      </c>
      <c r="D17" s="90">
        <v>5.0990000000000002</v>
      </c>
      <c r="E17" s="90">
        <v>36.162661081947157</v>
      </c>
      <c r="F17" s="92">
        <v>161.43373533592032</v>
      </c>
      <c r="G17" s="60"/>
      <c r="H17" s="21"/>
      <c r="I17" s="16"/>
      <c r="J17" s="21"/>
      <c r="K17" s="21"/>
    </row>
    <row r="18" spans="1:11" x14ac:dyDescent="0.25">
      <c r="A18" s="90">
        <v>2.89</v>
      </c>
      <c r="B18" s="91">
        <v>3.96</v>
      </c>
      <c r="C18" s="90">
        <v>5.1449999999999996</v>
      </c>
      <c r="D18" s="90">
        <v>5.1120000000000001</v>
      </c>
      <c r="E18" s="90">
        <v>22.181406323281252</v>
      </c>
      <c r="F18" s="92">
        <v>99.020015967759832</v>
      </c>
      <c r="G18" s="60"/>
      <c r="H18" s="21"/>
      <c r="I18" s="16"/>
      <c r="J18" s="21"/>
      <c r="K18" s="21"/>
    </row>
    <row r="19" spans="1:11" x14ac:dyDescent="0.25">
      <c r="A19" s="90">
        <v>2.89</v>
      </c>
      <c r="B19" s="91">
        <v>4.79</v>
      </c>
      <c r="C19" s="90">
        <v>5.1449999999999996</v>
      </c>
      <c r="D19" s="90">
        <v>5.0919999999999996</v>
      </c>
      <c r="E19" s="90">
        <v>39.542247567517713</v>
      </c>
      <c r="F19" s="92">
        <v>176.52054736615582</v>
      </c>
      <c r="G19" s="60"/>
      <c r="H19" s="21"/>
      <c r="I19" s="16"/>
      <c r="J19" s="21"/>
      <c r="K19" s="21"/>
    </row>
    <row r="20" spans="1:11" x14ac:dyDescent="0.25">
      <c r="A20" s="90">
        <v>2.89</v>
      </c>
      <c r="B20" s="91">
        <v>4.78</v>
      </c>
      <c r="C20" s="90">
        <v>5.1449999999999996</v>
      </c>
      <c r="D20" s="90">
        <v>5.0949999999999998</v>
      </c>
      <c r="E20" s="90">
        <v>39.310970044944206</v>
      </c>
      <c r="F20" s="92">
        <v>175.48810137763545</v>
      </c>
      <c r="G20" s="60"/>
      <c r="H20" s="21"/>
      <c r="I20" s="16"/>
      <c r="J20" s="21"/>
      <c r="K20" s="21"/>
    </row>
    <row r="21" spans="1:11" x14ac:dyDescent="0.25">
      <c r="A21" s="90">
        <v>2.89</v>
      </c>
      <c r="B21" s="91">
        <v>5.38</v>
      </c>
      <c r="C21" s="90">
        <v>5.1449999999999996</v>
      </c>
      <c r="D21" s="90">
        <v>5.0860000000000003</v>
      </c>
      <c r="E21" s="90">
        <v>51.882289907109538</v>
      </c>
      <c r="F21" s="92">
        <v>231.6077303743277</v>
      </c>
      <c r="G21" s="60"/>
      <c r="H21" s="21"/>
      <c r="I21" s="16"/>
      <c r="J21" s="21"/>
      <c r="K21" s="21"/>
    </row>
    <row r="22" spans="1:11" x14ac:dyDescent="0.25">
      <c r="A22" s="90">
        <v>2.89</v>
      </c>
      <c r="B22" s="91">
        <v>4.2</v>
      </c>
      <c r="C22" s="90">
        <v>5.1449999999999996</v>
      </c>
      <c r="D22" s="90">
        <v>5.1100000000000003</v>
      </c>
      <c r="E22" s="90">
        <v>27.167303866935651</v>
      </c>
      <c r="F22" s="92">
        <v>121.27756119238744</v>
      </c>
      <c r="G22" s="60"/>
      <c r="H22" s="21"/>
      <c r="I22" s="16"/>
      <c r="J22" s="21"/>
      <c r="K22" s="21"/>
    </row>
    <row r="23" spans="1:11" x14ac:dyDescent="0.25">
      <c r="A23" s="93">
        <v>2.89</v>
      </c>
      <c r="B23" s="94">
        <v>5.09</v>
      </c>
      <c r="C23" s="93">
        <v>5.1449999999999996</v>
      </c>
      <c r="D23" s="93">
        <v>5.09</v>
      </c>
      <c r="E23" s="93">
        <v>45.803750816912462</v>
      </c>
      <c r="F23" s="95">
        <v>204.47252402177892</v>
      </c>
      <c r="G23" s="76"/>
      <c r="H23" s="27"/>
      <c r="I23" s="20"/>
      <c r="J23" s="21"/>
      <c r="K23" s="21"/>
    </row>
    <row r="24" spans="1:11" x14ac:dyDescent="0.25">
      <c r="A24" s="96">
        <v>2.89</v>
      </c>
      <c r="B24" s="96">
        <v>15.82</v>
      </c>
      <c r="C24" s="97">
        <v>5.1420000000000003</v>
      </c>
      <c r="D24" s="97">
        <v>4.8550000000000004</v>
      </c>
      <c r="E24" s="97">
        <v>282.06690205453515</v>
      </c>
      <c r="F24" s="98">
        <v>1259.1748574616504</v>
      </c>
      <c r="G24" s="70">
        <f>AVERAGE(F24:F28)</f>
        <v>1404.385166008266</v>
      </c>
      <c r="H24" s="71">
        <f>STDEV(F24:F28)</f>
        <v>150.78970740912044</v>
      </c>
      <c r="I24" s="72">
        <f>COUNT(F24:F28)</f>
        <v>5</v>
      </c>
      <c r="J24" s="21"/>
      <c r="K24" s="21"/>
    </row>
    <row r="25" spans="1:11" x14ac:dyDescent="0.25">
      <c r="A25" s="91">
        <v>2.89</v>
      </c>
      <c r="B25" s="91">
        <v>17.34</v>
      </c>
      <c r="C25" s="90">
        <v>5.1420000000000003</v>
      </c>
      <c r="D25" s="90">
        <v>4.8120000000000003</v>
      </c>
      <c r="E25" s="90">
        <v>318.0424325386328</v>
      </c>
      <c r="F25" s="92">
        <v>1419.7732230957108</v>
      </c>
      <c r="G25" s="60"/>
      <c r="H25" s="21"/>
      <c r="I25" s="16"/>
      <c r="J25" s="21"/>
      <c r="K25" s="21"/>
    </row>
    <row r="26" spans="1:11" x14ac:dyDescent="0.25">
      <c r="A26" s="91">
        <v>2.89</v>
      </c>
      <c r="B26" s="91">
        <v>17.420000000000002</v>
      </c>
      <c r="C26" s="90">
        <v>5.1420000000000003</v>
      </c>
      <c r="D26" s="90">
        <v>4.1829999999999998</v>
      </c>
      <c r="E26" s="90">
        <v>367.89220652570253</v>
      </c>
      <c r="F26" s="92">
        <v>1642.3075991513888</v>
      </c>
      <c r="G26" s="60"/>
      <c r="H26" s="21"/>
      <c r="I26" s="16"/>
      <c r="J26" s="21"/>
      <c r="K26" s="21"/>
    </row>
    <row r="27" spans="1:11" x14ac:dyDescent="0.25">
      <c r="A27" s="91">
        <v>2.89</v>
      </c>
      <c r="B27" s="91">
        <v>17.239999999999998</v>
      </c>
      <c r="C27" s="90">
        <v>5.1420000000000003</v>
      </c>
      <c r="D27" s="90">
        <v>4.8109999999999999</v>
      </c>
      <c r="E27" s="90">
        <v>315.90709670016844</v>
      </c>
      <c r="F27" s="92">
        <v>1410.2408703792221</v>
      </c>
      <c r="G27" s="60"/>
      <c r="H27" s="21"/>
      <c r="I27" s="16"/>
      <c r="J27" s="21"/>
      <c r="K27" s="21"/>
    </row>
    <row r="28" spans="1:11" x14ac:dyDescent="0.25">
      <c r="A28" s="94">
        <v>2.89</v>
      </c>
      <c r="B28" s="94">
        <v>16.100000000000001</v>
      </c>
      <c r="C28" s="93">
        <v>5.1420000000000003</v>
      </c>
      <c r="D28" s="93">
        <v>4.84</v>
      </c>
      <c r="E28" s="93">
        <v>289.06818394600441</v>
      </c>
      <c r="F28" s="95">
        <v>1290.4292799533584</v>
      </c>
      <c r="G28" s="76"/>
      <c r="H28" s="27"/>
      <c r="I28" s="20"/>
      <c r="J28" s="21"/>
      <c r="K28" s="21"/>
    </row>
    <row r="29" spans="1:11" x14ac:dyDescent="0.25">
      <c r="A29" s="97">
        <v>2.93</v>
      </c>
      <c r="B29" s="96">
        <v>11.32</v>
      </c>
      <c r="C29" s="97">
        <v>5.2</v>
      </c>
      <c r="D29" s="97">
        <v>1.1319999999999999</v>
      </c>
      <c r="E29" s="97">
        <v>793.83390406596982</v>
      </c>
      <c r="F29" s="98">
        <v>3543.7539311408959</v>
      </c>
      <c r="G29" s="99">
        <f>AVERAGE(F29:F33)</f>
        <v>2605.5379194668012</v>
      </c>
      <c r="H29" s="71">
        <f>STDEV(F29:F33)</f>
        <v>1462.258944895297</v>
      </c>
      <c r="I29" s="72">
        <f>COUNT(F29:F33)</f>
        <v>5</v>
      </c>
      <c r="J29" s="21"/>
      <c r="K29" s="21"/>
    </row>
    <row r="30" spans="1:11" x14ac:dyDescent="0.25">
      <c r="A30" s="90">
        <v>2.93</v>
      </c>
      <c r="B30" s="91">
        <v>8.68</v>
      </c>
      <c r="C30" s="90">
        <v>5.2</v>
      </c>
      <c r="D30" s="90">
        <v>2.645</v>
      </c>
      <c r="E30" s="90">
        <v>232.83929610889714</v>
      </c>
      <c r="F30" s="92">
        <v>1039.4179017597278</v>
      </c>
      <c r="G30" s="100"/>
      <c r="H30" s="21"/>
      <c r="I30" s="16"/>
      <c r="J30" s="21"/>
      <c r="K30" s="21"/>
    </row>
    <row r="31" spans="1:11" x14ac:dyDescent="0.25">
      <c r="A31" s="90">
        <v>2.93</v>
      </c>
      <c r="B31" s="91">
        <v>8.92</v>
      </c>
      <c r="C31" s="90">
        <v>5.2</v>
      </c>
      <c r="D31" s="90">
        <v>2.512</v>
      </c>
      <c r="E31" s="90">
        <v>255.40023745957612</v>
      </c>
      <c r="F31" s="92">
        <v>1140.1322000432938</v>
      </c>
      <c r="G31" s="100"/>
      <c r="H31" s="21"/>
      <c r="I31" s="16"/>
      <c r="J31" s="21"/>
      <c r="K31" s="21"/>
    </row>
    <row r="32" spans="1:11" x14ac:dyDescent="0.25">
      <c r="A32" s="90">
        <v>2.93</v>
      </c>
      <c r="B32" s="91">
        <v>11.03</v>
      </c>
      <c r="C32" s="90">
        <v>5.2</v>
      </c>
      <c r="D32" s="90">
        <v>1.296</v>
      </c>
      <c r="E32" s="90">
        <v>669.4129763130793</v>
      </c>
      <c r="F32" s="92">
        <v>2988.3264675592172</v>
      </c>
      <c r="G32" s="100"/>
      <c r="H32" s="21"/>
      <c r="I32" s="16"/>
      <c r="J32" s="21"/>
      <c r="K32" s="21"/>
    </row>
    <row r="33" spans="1:11" x14ac:dyDescent="0.25">
      <c r="A33" s="93">
        <v>2.93</v>
      </c>
      <c r="B33" s="94">
        <v>11.65</v>
      </c>
      <c r="C33" s="93">
        <v>5.2</v>
      </c>
      <c r="D33" s="93">
        <v>0.96599999999999997</v>
      </c>
      <c r="E33" s="93">
        <v>966.83745812837299</v>
      </c>
      <c r="F33" s="95">
        <v>4316.0590968308697</v>
      </c>
      <c r="G33" s="101"/>
      <c r="H33" s="27"/>
      <c r="I33" s="20"/>
      <c r="J33" s="21"/>
      <c r="K33" s="21"/>
    </row>
    <row r="34" spans="1:11" x14ac:dyDescent="0.25">
      <c r="A34" s="97">
        <v>2.95</v>
      </c>
      <c r="B34" s="96">
        <v>8.91</v>
      </c>
      <c r="C34" s="97">
        <v>5.1120000000000001</v>
      </c>
      <c r="D34" s="97">
        <v>2.5289999999999999</v>
      </c>
      <c r="E34" s="97">
        <v>248.14129323330314</v>
      </c>
      <c r="F34" s="98">
        <v>1107.7275471227886</v>
      </c>
      <c r="G34" s="99">
        <f>AVERAGE(F34:F38)</f>
        <v>891.17638870146152</v>
      </c>
      <c r="H34" s="71">
        <f>STDEV(F34:F38)</f>
        <v>191.98616177491166</v>
      </c>
      <c r="I34" s="72">
        <f>COUNT(F34:F38)</f>
        <v>5</v>
      </c>
      <c r="J34" s="21"/>
      <c r="K34" s="21"/>
    </row>
    <row r="35" spans="1:11" x14ac:dyDescent="0.25">
      <c r="A35" s="90">
        <v>2.95</v>
      </c>
      <c r="B35" s="91">
        <v>8.51</v>
      </c>
      <c r="C35" s="90">
        <v>5.1120000000000001</v>
      </c>
      <c r="D35" s="90">
        <v>2.7709999999999999</v>
      </c>
      <c r="E35" s="90">
        <v>211.27099453252958</v>
      </c>
      <c r="F35" s="92">
        <v>943.13484669266541</v>
      </c>
      <c r="G35" s="100"/>
      <c r="H35" s="21"/>
      <c r="I35" s="16"/>
      <c r="J35" s="21"/>
      <c r="K35" s="21"/>
    </row>
    <row r="36" spans="1:11" x14ac:dyDescent="0.25">
      <c r="A36" s="90">
        <v>2.95</v>
      </c>
      <c r="B36" s="91">
        <v>8.5399999999999991</v>
      </c>
      <c r="C36" s="90">
        <v>5.1120000000000001</v>
      </c>
      <c r="D36" s="90">
        <v>2.754</v>
      </c>
      <c r="E36" s="90">
        <v>213.7221246205313</v>
      </c>
      <c r="F36" s="92">
        <v>954.07693651851378</v>
      </c>
      <c r="G36" s="100"/>
      <c r="H36" s="21"/>
      <c r="I36" s="16"/>
      <c r="J36" s="21"/>
      <c r="K36" s="21"/>
    </row>
    <row r="37" spans="1:11" x14ac:dyDescent="0.25">
      <c r="A37" s="90">
        <v>2.95</v>
      </c>
      <c r="B37" s="91">
        <v>8.3000000000000007</v>
      </c>
      <c r="C37" s="90">
        <v>5.1120000000000001</v>
      </c>
      <c r="D37" s="90">
        <v>2.907</v>
      </c>
      <c r="E37" s="90">
        <v>193.78062895167284</v>
      </c>
      <c r="F37" s="92">
        <v>865.05610570316276</v>
      </c>
      <c r="G37" s="100"/>
      <c r="H37" s="21"/>
      <c r="I37" s="16"/>
      <c r="J37" s="21"/>
      <c r="K37" s="21"/>
    </row>
    <row r="38" spans="1:11" x14ac:dyDescent="0.25">
      <c r="A38" s="93">
        <v>2.95</v>
      </c>
      <c r="B38" s="94">
        <v>7.35</v>
      </c>
      <c r="C38" s="93">
        <v>5.1120000000000001</v>
      </c>
      <c r="D38" s="93">
        <v>3.53</v>
      </c>
      <c r="E38" s="93">
        <v>131.24403742527636</v>
      </c>
      <c r="F38" s="95">
        <v>585.88650747017618</v>
      </c>
      <c r="G38" s="101"/>
      <c r="H38" s="27"/>
      <c r="I38" s="20"/>
      <c r="J38" s="21"/>
      <c r="K38" s="21"/>
    </row>
    <row r="39" spans="1:11" x14ac:dyDescent="0.25">
      <c r="A39" s="96">
        <v>2.88</v>
      </c>
      <c r="B39" s="96">
        <v>5.85</v>
      </c>
      <c r="C39" s="97">
        <v>5.1379999999999999</v>
      </c>
      <c r="D39" s="97">
        <v>5.0730000000000004</v>
      </c>
      <c r="E39" s="97">
        <v>61.95786623433807</v>
      </c>
      <c r="F39" s="98">
        <v>276.58611065670857</v>
      </c>
      <c r="G39" s="70">
        <f>AVERAGE(F39:F44)</f>
        <v>327.99363988323955</v>
      </c>
      <c r="H39" s="71">
        <f>STDEV(F39:F44)</f>
        <v>94.916251836468859</v>
      </c>
      <c r="I39" s="72">
        <f>COUNT(F39:F44)</f>
        <v>6</v>
      </c>
      <c r="J39" s="21"/>
      <c r="K39" s="21"/>
    </row>
    <row r="40" spans="1:11" x14ac:dyDescent="0.25">
      <c r="A40" s="91">
        <v>2.88</v>
      </c>
      <c r="B40" s="91">
        <v>7.43</v>
      </c>
      <c r="C40" s="90">
        <v>5.1379999999999999</v>
      </c>
      <c r="D40" s="90">
        <v>5.0449999999999999</v>
      </c>
      <c r="E40" s="90">
        <v>95.445419647477536</v>
      </c>
      <c r="F40" s="92">
        <v>426.07789784830447</v>
      </c>
      <c r="G40" s="60"/>
      <c r="H40" s="21"/>
      <c r="I40" s="16"/>
      <c r="J40" s="21"/>
      <c r="K40" s="21"/>
    </row>
    <row r="41" spans="1:11" x14ac:dyDescent="0.25">
      <c r="A41" s="91">
        <v>2.88</v>
      </c>
      <c r="B41" s="91">
        <v>5.29</v>
      </c>
      <c r="C41" s="90">
        <v>5.1379999999999999</v>
      </c>
      <c r="D41" s="90">
        <v>5.0880000000000001</v>
      </c>
      <c r="E41" s="90">
        <v>50.12735687127968</v>
      </c>
      <c r="F41" s="92">
        <v>223.77353380907962</v>
      </c>
      <c r="G41" s="60"/>
      <c r="H41" s="21"/>
      <c r="I41" s="16"/>
      <c r="J41" s="21"/>
      <c r="K41" s="21"/>
    </row>
    <row r="42" spans="1:11" x14ac:dyDescent="0.25">
      <c r="A42" s="91">
        <v>2.88</v>
      </c>
      <c r="B42" s="91">
        <v>6.22</v>
      </c>
      <c r="C42" s="90">
        <v>5.1379999999999999</v>
      </c>
      <c r="D42" s="90">
        <v>5.07</v>
      </c>
      <c r="E42" s="90">
        <v>69.717751682419348</v>
      </c>
      <c r="F42" s="92">
        <v>311.22701528548822</v>
      </c>
      <c r="G42" s="60"/>
      <c r="H42" s="21"/>
      <c r="I42" s="16"/>
      <c r="J42" s="21"/>
      <c r="K42" s="21"/>
    </row>
    <row r="43" spans="1:11" x14ac:dyDescent="0.25">
      <c r="A43" s="91">
        <v>2.88</v>
      </c>
      <c r="B43" s="91">
        <v>7.81</v>
      </c>
      <c r="C43" s="90">
        <v>5.1379999999999999</v>
      </c>
      <c r="D43" s="90">
        <v>5.0380000000000003</v>
      </c>
      <c r="E43" s="90">
        <v>103.56037676991627</v>
      </c>
      <c r="F43" s="92">
        <v>462.30387793858324</v>
      </c>
      <c r="G43" s="60"/>
      <c r="H43" s="21"/>
      <c r="I43" s="16"/>
      <c r="J43" s="21"/>
      <c r="K43" s="21"/>
    </row>
    <row r="44" spans="1:11" x14ac:dyDescent="0.25">
      <c r="A44" s="94">
        <v>2.88</v>
      </c>
      <c r="B44" s="94">
        <v>5.76</v>
      </c>
      <c r="C44" s="93">
        <v>5.1379999999999999</v>
      </c>
      <c r="D44" s="93">
        <v>5.077</v>
      </c>
      <c r="E44" s="93">
        <v>60.033019816149519</v>
      </c>
      <c r="F44" s="95">
        <v>267.9934037612731</v>
      </c>
      <c r="G44" s="76"/>
      <c r="H44" s="27"/>
      <c r="I44" s="20"/>
      <c r="J44" s="21"/>
      <c r="K44" s="21"/>
    </row>
    <row r="45" spans="1:11" x14ac:dyDescent="0.25">
      <c r="A45" s="96">
        <v>2.89</v>
      </c>
      <c r="B45" s="96">
        <v>2.89</v>
      </c>
      <c r="C45" s="97">
        <v>5.1429999999999998</v>
      </c>
      <c r="D45" s="97">
        <v>5.1269999999999998</v>
      </c>
      <c r="E45" s="97">
        <v>0</v>
      </c>
      <c r="F45" s="98">
        <v>0</v>
      </c>
      <c r="G45" s="70">
        <f>AVERAGE(F45:F49)</f>
        <v>0.5515119430515194</v>
      </c>
      <c r="H45" s="71">
        <f>STDEV(F45:F49)</f>
        <v>1.0488453764948824</v>
      </c>
      <c r="I45" s="72">
        <f>COUNT(F45:F49)</f>
        <v>5</v>
      </c>
      <c r="J45" s="21"/>
      <c r="K45" s="21"/>
    </row>
    <row r="46" spans="1:11" x14ac:dyDescent="0.25">
      <c r="A46" s="91">
        <v>2.89</v>
      </c>
      <c r="B46" s="91">
        <v>2.88</v>
      </c>
      <c r="C46" s="90">
        <v>5.1429999999999998</v>
      </c>
      <c r="D46" s="90">
        <v>5.1360000000000001</v>
      </c>
      <c r="E46" s="90">
        <v>-0.20625395022635068</v>
      </c>
      <c r="F46" s="92">
        <v>-0.92073825920545216</v>
      </c>
      <c r="G46" s="60"/>
      <c r="H46" s="21"/>
      <c r="I46" s="16"/>
      <c r="J46" s="21"/>
      <c r="K46" s="21"/>
    </row>
    <row r="47" spans="1:11" x14ac:dyDescent="0.25">
      <c r="A47" s="91">
        <v>2.89</v>
      </c>
      <c r="B47" s="91">
        <v>2.9</v>
      </c>
      <c r="C47" s="90">
        <v>5.1429999999999998</v>
      </c>
      <c r="D47" s="90">
        <v>5.141</v>
      </c>
      <c r="E47" s="90">
        <v>0.20605335311466449</v>
      </c>
      <c r="F47" s="92">
        <v>0.91984277363917377</v>
      </c>
      <c r="G47" s="60"/>
      <c r="H47" s="21"/>
      <c r="I47" s="16"/>
      <c r="J47" s="21"/>
      <c r="K47" s="21"/>
    </row>
    <row r="48" spans="1:11" x14ac:dyDescent="0.25">
      <c r="A48" s="91">
        <v>2.89</v>
      </c>
      <c r="B48" s="91">
        <v>2.91</v>
      </c>
      <c r="C48" s="90">
        <v>5.1429999999999998</v>
      </c>
      <c r="D48" s="90">
        <v>5.1429999999999998</v>
      </c>
      <c r="E48" s="90">
        <v>0.41194644696189531</v>
      </c>
      <c r="F48" s="92">
        <v>1.838970133882597</v>
      </c>
      <c r="G48" s="60"/>
      <c r="H48" s="21"/>
      <c r="I48" s="16"/>
      <c r="J48" s="21"/>
      <c r="K48" s="21"/>
    </row>
    <row r="49" spans="1:11" x14ac:dyDescent="0.25">
      <c r="A49" s="94">
        <v>2.89</v>
      </c>
      <c r="B49" s="94">
        <v>2.9</v>
      </c>
      <c r="C49" s="93">
        <v>5.1429999999999998</v>
      </c>
      <c r="D49" s="93">
        <v>5.1429999999999998</v>
      </c>
      <c r="E49" s="93">
        <v>0.20597322348094307</v>
      </c>
      <c r="F49" s="93">
        <v>0.91948506694127796</v>
      </c>
      <c r="G49" s="76"/>
      <c r="H49" s="27"/>
      <c r="I49" s="20"/>
      <c r="J49" s="21"/>
      <c r="K49" s="21"/>
    </row>
    <row r="50" spans="1:11" x14ac:dyDescent="0.25">
      <c r="A50" s="90">
        <v>2.95</v>
      </c>
      <c r="B50" s="91">
        <v>4.4800000000000004</v>
      </c>
      <c r="C50" s="90">
        <v>5.1230000000000002</v>
      </c>
      <c r="D50" s="90">
        <v>5.1100000000000003</v>
      </c>
      <c r="E50" s="90">
        <v>31.594075549043598</v>
      </c>
      <c r="F50" s="92">
        <v>141.03911265848552</v>
      </c>
      <c r="G50" s="100">
        <f>AVERAGE(F50:F55)</f>
        <v>105.73966182229874</v>
      </c>
      <c r="H50" s="21">
        <f>STDEV(F50:F55)</f>
        <v>53.145670630050908</v>
      </c>
      <c r="I50" s="16">
        <f>COUNT(F50:F55)</f>
        <v>6</v>
      </c>
      <c r="J50" s="21"/>
      <c r="K50" s="21"/>
    </row>
    <row r="51" spans="1:11" x14ac:dyDescent="0.25">
      <c r="A51" s="90">
        <v>2.95</v>
      </c>
      <c r="B51" s="91">
        <v>4.6399999999999997</v>
      </c>
      <c r="C51" s="90">
        <v>5.1230000000000002</v>
      </c>
      <c r="D51" s="90">
        <v>5.08</v>
      </c>
      <c r="E51" s="90">
        <v>35.104121897224218</v>
      </c>
      <c r="F51" s="92">
        <v>156.70831056139863</v>
      </c>
      <c r="G51" s="100"/>
      <c r="H51" s="21"/>
      <c r="I51" s="16"/>
      <c r="J51" s="21"/>
      <c r="K51" s="21"/>
    </row>
    <row r="52" spans="1:11" x14ac:dyDescent="0.25">
      <c r="A52" s="90">
        <v>2.95</v>
      </c>
      <c r="B52" s="91">
        <v>3.23</v>
      </c>
      <c r="C52" s="90">
        <v>5.1230000000000002</v>
      </c>
      <c r="D52" s="90">
        <v>5.109</v>
      </c>
      <c r="E52" s="90">
        <v>5.7830540358193403</v>
      </c>
      <c r="F52" s="92">
        <v>25.816131521301116</v>
      </c>
      <c r="G52" s="100"/>
      <c r="H52" s="21"/>
      <c r="I52" s="16"/>
      <c r="J52" s="21"/>
      <c r="K52" s="21"/>
    </row>
    <row r="53" spans="1:11" x14ac:dyDescent="0.25">
      <c r="A53" s="90">
        <v>2.95</v>
      </c>
      <c r="B53" s="91">
        <v>3.95</v>
      </c>
      <c r="C53" s="90">
        <v>5.1230000000000002</v>
      </c>
      <c r="D53" s="90">
        <v>5.0999999999999996</v>
      </c>
      <c r="E53" s="90">
        <v>20.690212233194</v>
      </c>
      <c r="F53" s="92">
        <v>92.363176430201335</v>
      </c>
      <c r="G53" s="100"/>
      <c r="H53" s="21"/>
      <c r="I53" s="16"/>
      <c r="J53" s="21"/>
      <c r="K53" s="21"/>
    </row>
    <row r="54" spans="1:11" x14ac:dyDescent="0.25">
      <c r="A54" s="90">
        <v>2.95</v>
      </c>
      <c r="B54" s="91">
        <v>3.67</v>
      </c>
      <c r="C54" s="90">
        <v>5.1230000000000002</v>
      </c>
      <c r="D54" s="90">
        <v>5.1139999999999999</v>
      </c>
      <c r="E54" s="90">
        <v>14.856171161573785</v>
      </c>
      <c r="F54" s="92">
        <v>66.319433682381543</v>
      </c>
      <c r="G54" s="100"/>
      <c r="H54" s="21"/>
      <c r="I54" s="16"/>
      <c r="J54" s="21"/>
      <c r="K54" s="21"/>
    </row>
    <row r="55" spans="1:11" x14ac:dyDescent="0.25">
      <c r="A55" s="93">
        <v>2.95</v>
      </c>
      <c r="B55" s="94">
        <v>4.59</v>
      </c>
      <c r="C55" s="93">
        <v>5.1230000000000002</v>
      </c>
      <c r="D55" s="93">
        <v>5.0759999999999996</v>
      </c>
      <c r="E55" s="93">
        <v>34.09238280505015</v>
      </c>
      <c r="F55" s="95">
        <v>152.19180608002438</v>
      </c>
      <c r="G55" s="101"/>
      <c r="H55" s="27"/>
      <c r="I55" s="20"/>
      <c r="J55" s="21"/>
      <c r="K55" s="21"/>
    </row>
    <row r="56" spans="1:11" x14ac:dyDescent="0.25">
      <c r="A56" s="97">
        <v>2.95</v>
      </c>
      <c r="B56" s="96">
        <v>6.27</v>
      </c>
      <c r="C56" s="97">
        <v>5.1070000000000002</v>
      </c>
      <c r="D56" s="97">
        <v>4.1660000000000004</v>
      </c>
      <c r="E56" s="97">
        <v>83.829223180343234</v>
      </c>
      <c r="F56" s="98">
        <v>374.22203519937023</v>
      </c>
      <c r="G56" s="70">
        <f>AVERAGE(F56:F60)</f>
        <v>512.03196554385056</v>
      </c>
      <c r="H56" s="71">
        <f>STDEV(F56:F60)</f>
        <v>130.66855302736201</v>
      </c>
      <c r="I56" s="72">
        <f>COUNT(F56:F60)</f>
        <v>5</v>
      </c>
      <c r="J56" s="21"/>
      <c r="K56" s="21"/>
    </row>
    <row r="57" spans="1:11" x14ac:dyDescent="0.25">
      <c r="A57" s="90">
        <v>2.95</v>
      </c>
      <c r="B57" s="91">
        <v>7.03</v>
      </c>
      <c r="C57" s="90">
        <v>5.1070000000000002</v>
      </c>
      <c r="D57" s="90">
        <v>3.6850000000000001</v>
      </c>
      <c r="E57" s="90">
        <v>116.46603607745377</v>
      </c>
      <c r="F57" s="92">
        <v>519.91603165336142</v>
      </c>
      <c r="G57" s="60"/>
      <c r="H57" s="21"/>
      <c r="I57" s="16"/>
      <c r="J57" s="21"/>
      <c r="K57" s="21"/>
    </row>
    <row r="58" spans="1:11" x14ac:dyDescent="0.25">
      <c r="A58" s="90">
        <v>2.95</v>
      </c>
      <c r="B58" s="91">
        <v>6.68</v>
      </c>
      <c r="C58" s="90">
        <v>5.1070000000000002</v>
      </c>
      <c r="D58" s="90">
        <v>3.9079999999999999</v>
      </c>
      <c r="E58" s="90">
        <v>100.39934982454326</v>
      </c>
      <c r="F58" s="92">
        <v>448.19273755174362</v>
      </c>
      <c r="G58" s="60"/>
      <c r="H58" s="21"/>
      <c r="I58" s="16"/>
      <c r="J58" s="21"/>
      <c r="K58" s="21"/>
    </row>
    <row r="59" spans="1:11" x14ac:dyDescent="0.25">
      <c r="A59" s="90">
        <v>2.95</v>
      </c>
      <c r="B59" s="91">
        <v>7.85</v>
      </c>
      <c r="C59" s="90">
        <v>5.1070000000000002</v>
      </c>
      <c r="D59" s="90">
        <v>3.1789999999999998</v>
      </c>
      <c r="E59" s="90">
        <v>162.13701592809917</v>
      </c>
      <c r="F59" s="92">
        <v>723.79585280462754</v>
      </c>
      <c r="G59" s="60"/>
      <c r="H59" s="21"/>
      <c r="I59" s="16"/>
      <c r="J59" s="21"/>
      <c r="K59" s="21"/>
    </row>
    <row r="60" spans="1:11" x14ac:dyDescent="0.25">
      <c r="A60" s="93">
        <v>2.95</v>
      </c>
      <c r="B60" s="94">
        <v>6.91</v>
      </c>
      <c r="C60" s="93">
        <v>5.1070000000000002</v>
      </c>
      <c r="D60" s="93">
        <v>3.7639999999999998</v>
      </c>
      <c r="E60" s="93">
        <v>110.66803398448744</v>
      </c>
      <c r="F60" s="95">
        <v>494.0331705101504</v>
      </c>
      <c r="G60" s="76"/>
      <c r="H60" s="27"/>
      <c r="I60" s="20"/>
      <c r="J60" s="21"/>
      <c r="K60" s="21"/>
    </row>
    <row r="61" spans="1:11" x14ac:dyDescent="0.25">
      <c r="A61" s="96">
        <v>2.89</v>
      </c>
      <c r="B61" s="96">
        <v>7.91</v>
      </c>
      <c r="C61" s="97">
        <v>5.1369999999999996</v>
      </c>
      <c r="D61" s="97">
        <v>5.0339999999999998</v>
      </c>
      <c r="E61" s="97">
        <v>105.51418224252218</v>
      </c>
      <c r="F61" s="98">
        <v>471.02586094884327</v>
      </c>
      <c r="G61" s="70">
        <f>AVERAGE(F61:F65)</f>
        <v>676.79619994131383</v>
      </c>
      <c r="H61" s="71">
        <f>STDEV(F61:F65)</f>
        <v>154.90634962357007</v>
      </c>
      <c r="I61" s="72">
        <f>COUNT(F61:F65)</f>
        <v>5</v>
      </c>
      <c r="J61" s="21"/>
      <c r="K61" s="21"/>
    </row>
    <row r="62" spans="1:11" x14ac:dyDescent="0.25">
      <c r="A62" s="91">
        <v>2.89</v>
      </c>
      <c r="B62" s="91">
        <v>10.039999999999999</v>
      </c>
      <c r="C62" s="90">
        <v>5.1369999999999996</v>
      </c>
      <c r="D62" s="90">
        <v>4.99</v>
      </c>
      <c r="E62" s="90">
        <v>151.60929479969204</v>
      </c>
      <c r="F62" s="92">
        <v>676.7990529153052</v>
      </c>
      <c r="G62" s="60"/>
      <c r="H62" s="21"/>
      <c r="I62" s="16"/>
      <c r="J62" s="21"/>
      <c r="K62" s="21"/>
    </row>
    <row r="63" spans="1:11" x14ac:dyDescent="0.25">
      <c r="A63" s="91">
        <v>2.89</v>
      </c>
      <c r="B63" s="91">
        <v>11.06</v>
      </c>
      <c r="C63" s="90">
        <v>5.1369999999999996</v>
      </c>
      <c r="D63" s="90">
        <v>4.9649999999999999</v>
      </c>
      <c r="E63" s="90">
        <v>174.10976734152456</v>
      </c>
      <c r="F63" s="92">
        <v>777.24341238929981</v>
      </c>
      <c r="G63" s="60"/>
      <c r="H63" s="21"/>
      <c r="I63" s="16"/>
      <c r="J63" s="21"/>
      <c r="K63" s="21"/>
    </row>
    <row r="64" spans="1:11" x14ac:dyDescent="0.25">
      <c r="A64" s="91">
        <v>2.89</v>
      </c>
      <c r="B64" s="91">
        <v>11.97</v>
      </c>
      <c r="C64" s="90">
        <v>5.1369999999999996</v>
      </c>
      <c r="D64" s="90">
        <v>4.9450000000000003</v>
      </c>
      <c r="E64" s="90">
        <v>194.28527395584172</v>
      </c>
      <c r="F64" s="92">
        <v>867.30889146627305</v>
      </c>
      <c r="G64" s="60"/>
      <c r="H64" s="21"/>
      <c r="I64" s="16"/>
      <c r="J64" s="21"/>
      <c r="K64" s="21"/>
    </row>
    <row r="65" spans="1:11" x14ac:dyDescent="0.25">
      <c r="A65" s="94">
        <v>2.89</v>
      </c>
      <c r="B65" s="94">
        <v>9.16</v>
      </c>
      <c r="C65" s="93">
        <v>5.1369999999999996</v>
      </c>
      <c r="D65" s="93">
        <v>5.0060000000000002</v>
      </c>
      <c r="E65" s="93">
        <v>132.52476019507793</v>
      </c>
      <c r="F65" s="95">
        <v>591.60378198684737</v>
      </c>
      <c r="G65" s="76"/>
      <c r="H65" s="27"/>
      <c r="I65" s="20"/>
      <c r="J65" s="21"/>
      <c r="K65" s="21"/>
    </row>
    <row r="66" spans="1:11" x14ac:dyDescent="0.25">
      <c r="A66" s="97">
        <v>2.89</v>
      </c>
      <c r="B66" s="96">
        <v>3.31</v>
      </c>
      <c r="C66" s="97">
        <v>5.1429999999999998</v>
      </c>
      <c r="D66" s="97">
        <v>5.1280000000000001</v>
      </c>
      <c r="E66" s="97">
        <v>8.6761802088973337</v>
      </c>
      <c r="F66" s="98">
        <v>38.731336070538589</v>
      </c>
      <c r="G66" s="70">
        <f>AVERAGE(F66:F70)</f>
        <v>41.923562644768033</v>
      </c>
      <c r="H66" s="71">
        <f>STDEV(F66:F70)</f>
        <v>32.544714928643856</v>
      </c>
      <c r="I66" s="72">
        <f>COUNT(F66:F70)</f>
        <v>5</v>
      </c>
      <c r="J66" s="21"/>
      <c r="K66" s="21"/>
    </row>
    <row r="67" spans="1:11" x14ac:dyDescent="0.25">
      <c r="A67" s="90">
        <v>2.89</v>
      </c>
      <c r="B67" s="91">
        <v>3.06</v>
      </c>
      <c r="C67" s="90">
        <v>5.1429999999999998</v>
      </c>
      <c r="D67" s="90">
        <v>5.133</v>
      </c>
      <c r="E67" s="90">
        <v>3.5083664333065867</v>
      </c>
      <c r="F67" s="92">
        <v>15.661698594923934</v>
      </c>
      <c r="G67" s="60"/>
      <c r="H67" s="21"/>
      <c r="I67" s="16"/>
      <c r="J67" s="21"/>
      <c r="K67" s="21"/>
    </row>
    <row r="68" spans="1:11" x14ac:dyDescent="0.25">
      <c r="A68" s="90">
        <v>2.89</v>
      </c>
      <c r="B68" s="91">
        <v>3.16</v>
      </c>
      <c r="C68" s="90">
        <v>5.1429999999999998</v>
      </c>
      <c r="D68" s="90">
        <v>5.1319999999999997</v>
      </c>
      <c r="E68" s="90">
        <v>5.5731971523359025</v>
      </c>
      <c r="F68" s="92">
        <v>24.879309407742703</v>
      </c>
      <c r="G68" s="60"/>
      <c r="H68" s="21"/>
      <c r="I68" s="16"/>
      <c r="J68" s="21"/>
      <c r="K68" s="21"/>
    </row>
    <row r="69" spans="1:11" x14ac:dyDescent="0.25">
      <c r="A69" s="90">
        <v>2.89</v>
      </c>
      <c r="B69" s="91">
        <v>3.95</v>
      </c>
      <c r="C69" s="90">
        <v>5.1429999999999998</v>
      </c>
      <c r="D69" s="90">
        <v>5.1109999999999998</v>
      </c>
      <c r="E69" s="90">
        <v>21.969859238197294</v>
      </c>
      <c r="F69" s="92">
        <v>98.075648625236539</v>
      </c>
      <c r="G69" s="60"/>
      <c r="H69" s="21"/>
      <c r="I69" s="16"/>
      <c r="J69" s="21"/>
      <c r="K69" s="21"/>
    </row>
    <row r="70" spans="1:11" x14ac:dyDescent="0.25">
      <c r="A70" s="93">
        <v>2.89</v>
      </c>
      <c r="B70" s="94">
        <v>3.24</v>
      </c>
      <c r="C70" s="93">
        <v>5.1429999999999998</v>
      </c>
      <c r="D70" s="93">
        <v>5.1289999999999996</v>
      </c>
      <c r="E70" s="93">
        <v>7.228740513294591</v>
      </c>
      <c r="F70" s="95">
        <v>32.269820525398387</v>
      </c>
      <c r="G70" s="76"/>
      <c r="H70" s="27"/>
      <c r="I70" s="20"/>
      <c r="J70" s="21"/>
      <c r="K70" s="21"/>
    </row>
    <row r="71" spans="1:11" x14ac:dyDescent="0.25">
      <c r="A71" s="97">
        <v>2.95</v>
      </c>
      <c r="B71" s="96">
        <v>3.84</v>
      </c>
      <c r="C71" s="97">
        <v>5.0659999999999998</v>
      </c>
      <c r="D71" s="97">
        <v>5.0999999999999996</v>
      </c>
      <c r="E71" s="97">
        <v>18.209406110538954</v>
      </c>
      <c r="F71" s="98">
        <v>81.288609818056941</v>
      </c>
      <c r="G71" s="99">
        <f>AVERAGE(F71:F76)</f>
        <v>77.331602699834249</v>
      </c>
      <c r="H71" s="71">
        <f>STDEV(F71:F76)</f>
        <v>14.161129940273247</v>
      </c>
      <c r="I71" s="72">
        <f>COUNT(F71:F76)</f>
        <v>6</v>
      </c>
      <c r="J71" s="21"/>
      <c r="K71" s="21"/>
    </row>
    <row r="72" spans="1:11" x14ac:dyDescent="0.25">
      <c r="A72" s="90">
        <v>2.95</v>
      </c>
      <c r="B72" s="91">
        <v>4.01</v>
      </c>
      <c r="C72" s="90">
        <v>5.0659999999999998</v>
      </c>
      <c r="D72" s="90">
        <v>5.0910000000000002</v>
      </c>
      <c r="E72" s="90">
        <v>21.725947184516755</v>
      </c>
      <c r="F72" s="92">
        <v>96.98680082640125</v>
      </c>
      <c r="G72" s="60"/>
      <c r="H72" s="21"/>
      <c r="I72" s="16"/>
      <c r="J72" s="21"/>
      <c r="K72" s="21"/>
    </row>
    <row r="73" spans="1:11" x14ac:dyDescent="0.25">
      <c r="A73" s="90">
        <v>2.95</v>
      </c>
      <c r="B73" s="91">
        <v>3.69</v>
      </c>
      <c r="C73" s="90">
        <v>5.0659999999999998</v>
      </c>
      <c r="D73" s="90">
        <v>5.1040000000000001</v>
      </c>
      <c r="E73" s="90">
        <v>15.128539559449742</v>
      </c>
      <c r="F73" s="92">
        <v>67.53531344733959</v>
      </c>
      <c r="G73" s="60"/>
      <c r="H73" s="21"/>
      <c r="I73" s="16"/>
      <c r="J73" s="21"/>
      <c r="K73" s="21"/>
    </row>
    <row r="74" spans="1:11" x14ac:dyDescent="0.25">
      <c r="A74" s="90">
        <v>2.95</v>
      </c>
      <c r="B74" s="91">
        <v>3.57</v>
      </c>
      <c r="C74" s="90">
        <v>5.0659999999999998</v>
      </c>
      <c r="D74" s="90">
        <v>5.101</v>
      </c>
      <c r="E74" s="90">
        <v>12.682717449436916</v>
      </c>
      <c r="F74" s="92">
        <v>56.616918966031342</v>
      </c>
      <c r="G74" s="60"/>
      <c r="H74" s="21"/>
      <c r="I74" s="16"/>
      <c r="J74" s="21"/>
      <c r="K74" s="21"/>
    </row>
    <row r="75" spans="1:11" x14ac:dyDescent="0.25">
      <c r="A75" s="90">
        <v>2.95</v>
      </c>
      <c r="B75" s="91">
        <v>3.89</v>
      </c>
      <c r="C75" s="90">
        <v>5.0659999999999998</v>
      </c>
      <c r="D75" s="90">
        <v>5.0990000000000002</v>
      </c>
      <c r="E75" s="90">
        <v>19.23617825348521</v>
      </c>
      <c r="F75" s="92">
        <v>85.872223341383332</v>
      </c>
      <c r="G75" s="60"/>
      <c r="H75" s="21"/>
      <c r="I75" s="16"/>
      <c r="J75" s="21"/>
      <c r="K75" s="21"/>
    </row>
    <row r="76" spans="1:11" x14ac:dyDescent="0.25">
      <c r="A76" s="93">
        <v>2.95</v>
      </c>
      <c r="B76" s="94">
        <v>3.78</v>
      </c>
      <c r="C76" s="93">
        <v>5.0659999999999998</v>
      </c>
      <c r="D76" s="93">
        <v>5.1079999999999997</v>
      </c>
      <c r="E76" s="93">
        <v>16.955209291860179</v>
      </c>
      <c r="F76" s="95">
        <v>75.68974979979302</v>
      </c>
      <c r="G76" s="76"/>
      <c r="H76" s="27"/>
      <c r="I76" s="20"/>
      <c r="J76" s="21"/>
      <c r="K76" s="21"/>
    </row>
    <row r="77" spans="1:11" x14ac:dyDescent="0.25">
      <c r="A77" s="97">
        <v>2.95</v>
      </c>
      <c r="B77" s="96">
        <v>7.89</v>
      </c>
      <c r="C77" s="97">
        <v>5.12</v>
      </c>
      <c r="D77" s="97">
        <v>3.157</v>
      </c>
      <c r="E77" s="97">
        <v>165.01867427490996</v>
      </c>
      <c r="F77" s="98">
        <v>736.65986383062557</v>
      </c>
      <c r="G77" s="70">
        <f>AVERAGE(F77:F82)</f>
        <v>833.01246558418836</v>
      </c>
      <c r="H77" s="71">
        <f>STDEV(F77:F82)</f>
        <v>136.93398464159196</v>
      </c>
      <c r="I77" s="72">
        <f>COUNT(F77:F82)</f>
        <v>6</v>
      </c>
      <c r="J77" s="21"/>
      <c r="K77" s="21"/>
    </row>
    <row r="78" spans="1:11" x14ac:dyDescent="0.25">
      <c r="A78" s="90">
        <v>2.95</v>
      </c>
      <c r="B78" s="91">
        <v>8.4700000000000006</v>
      </c>
      <c r="C78" s="90">
        <v>5.12</v>
      </c>
      <c r="D78" s="90">
        <v>2.8</v>
      </c>
      <c r="E78" s="90">
        <v>207.9034868324261</v>
      </c>
      <c r="F78" s="92">
        <v>928.10195556863334</v>
      </c>
      <c r="G78" s="60"/>
      <c r="H78" s="21"/>
      <c r="I78" s="16"/>
      <c r="J78" s="21"/>
      <c r="K78" s="21"/>
    </row>
    <row r="79" spans="1:11" x14ac:dyDescent="0.25">
      <c r="A79" s="90">
        <v>2.95</v>
      </c>
      <c r="B79" s="91">
        <v>8.57</v>
      </c>
      <c r="C79" s="90">
        <v>5.12</v>
      </c>
      <c r="D79" s="90">
        <v>2.7330000000000001</v>
      </c>
      <c r="E79" s="90">
        <v>216.8589799389014</v>
      </c>
      <c r="F79" s="92">
        <v>968.08017234524982</v>
      </c>
      <c r="G79" s="60"/>
      <c r="H79" s="21"/>
      <c r="I79" s="16"/>
      <c r="J79" s="21"/>
      <c r="K79" s="21"/>
    </row>
    <row r="80" spans="1:11" x14ac:dyDescent="0.25">
      <c r="A80" s="90">
        <v>2.95</v>
      </c>
      <c r="B80" s="91">
        <v>8.11</v>
      </c>
      <c r="C80" s="90">
        <v>5.12</v>
      </c>
      <c r="D80" s="90">
        <v>3.02</v>
      </c>
      <c r="E80" s="90">
        <v>180.18701277443199</v>
      </c>
      <c r="F80" s="92">
        <v>804.3728437263419</v>
      </c>
      <c r="G80" s="60"/>
      <c r="H80" s="21"/>
      <c r="I80" s="16"/>
      <c r="J80" s="21"/>
      <c r="K80" s="21"/>
    </row>
    <row r="81" spans="1:11" x14ac:dyDescent="0.25">
      <c r="A81" s="90">
        <v>2.95</v>
      </c>
      <c r="B81" s="91">
        <v>8.5</v>
      </c>
      <c r="C81" s="90">
        <v>5.12</v>
      </c>
      <c r="D81" s="90">
        <v>2.78</v>
      </c>
      <c r="E81" s="90">
        <v>210.53723447606487</v>
      </c>
      <c r="F81" s="92">
        <v>939.85926842460117</v>
      </c>
      <c r="G81" s="60"/>
      <c r="H81" s="21"/>
      <c r="I81" s="16"/>
      <c r="J81" s="21"/>
      <c r="K81" s="21"/>
    </row>
    <row r="82" spans="1:11" x14ac:dyDescent="0.25">
      <c r="A82" s="93">
        <v>2.95</v>
      </c>
      <c r="B82" s="94">
        <v>7.46</v>
      </c>
      <c r="C82" s="93">
        <v>5.12</v>
      </c>
      <c r="D82" s="93">
        <v>3.419</v>
      </c>
      <c r="E82" s="93">
        <v>139.10994144613204</v>
      </c>
      <c r="F82" s="95">
        <v>621.00068960967803</v>
      </c>
      <c r="G82" s="76"/>
      <c r="H82" s="27"/>
      <c r="I82" s="20"/>
      <c r="J82" s="21"/>
      <c r="K82" s="21"/>
    </row>
    <row r="83" spans="1:11" x14ac:dyDescent="0.25">
      <c r="A83" s="97">
        <v>2.88</v>
      </c>
      <c r="B83" s="96">
        <v>7.8</v>
      </c>
      <c r="C83" s="97">
        <v>5.1349999999999998</v>
      </c>
      <c r="D83" s="97">
        <v>5.0359999999999996</v>
      </c>
      <c r="E83" s="97">
        <v>103.33099111730247</v>
      </c>
      <c r="F83" s="98">
        <v>461.27987744674999</v>
      </c>
      <c r="G83" s="99">
        <f>AVERAGE(F83:F89)</f>
        <v>663.37300022460556</v>
      </c>
      <c r="H83" s="71">
        <f>STDEV(F83:F89)</f>
        <v>200.23057011730612</v>
      </c>
      <c r="I83" s="72">
        <f>COUNT(F83:F89)</f>
        <v>7</v>
      </c>
      <c r="J83" s="21"/>
      <c r="K83" s="21"/>
    </row>
    <row r="84" spans="1:11" x14ac:dyDescent="0.25">
      <c r="A84" s="90">
        <v>2.88</v>
      </c>
      <c r="B84" s="91">
        <v>9.3800000000000008</v>
      </c>
      <c r="C84" s="90">
        <v>5.1349999999999998</v>
      </c>
      <c r="D84" s="90">
        <v>5.0060000000000002</v>
      </c>
      <c r="E84" s="90">
        <v>137.33262618328655</v>
      </c>
      <c r="F84" s="92">
        <v>613.06657654480955</v>
      </c>
      <c r="G84" s="100"/>
      <c r="H84" s="21"/>
      <c r="I84" s="16"/>
      <c r="J84" s="21"/>
      <c r="K84" s="21"/>
    </row>
    <row r="85" spans="1:11" x14ac:dyDescent="0.25">
      <c r="A85" s="90">
        <v>2.88</v>
      </c>
      <c r="B85" s="91">
        <v>12.51</v>
      </c>
      <c r="C85" s="90">
        <v>5.1349999999999998</v>
      </c>
      <c r="D85" s="90">
        <v>4.9930000000000003</v>
      </c>
      <c r="E85" s="90">
        <v>203.99331463637137</v>
      </c>
      <c r="F85" s="92">
        <v>910.64655586822551</v>
      </c>
      <c r="G85" s="100"/>
      <c r="H85" s="21"/>
      <c r="I85" s="16"/>
      <c r="J85" s="21"/>
      <c r="K85" s="21"/>
    </row>
    <row r="86" spans="1:11" x14ac:dyDescent="0.25">
      <c r="A86" s="90">
        <v>2.88</v>
      </c>
      <c r="B86" s="91">
        <v>11.97</v>
      </c>
      <c r="C86" s="90">
        <v>5.1349999999999998</v>
      </c>
      <c r="D86" s="90">
        <v>4.9480000000000004</v>
      </c>
      <c r="E86" s="90">
        <v>194.3056396201234</v>
      </c>
      <c r="F86" s="92">
        <v>867.39980582819294</v>
      </c>
      <c r="G86" s="60"/>
      <c r="H86" s="21"/>
      <c r="I86" s="16"/>
      <c r="J86" s="21"/>
      <c r="K86" s="21"/>
    </row>
    <row r="87" spans="1:11" x14ac:dyDescent="0.25">
      <c r="A87" s="90">
        <v>2.88</v>
      </c>
      <c r="B87" s="91">
        <v>6.95</v>
      </c>
      <c r="C87" s="90">
        <v>5.1349999999999998</v>
      </c>
      <c r="D87" s="90">
        <v>5.0570000000000004</v>
      </c>
      <c r="E87" s="90">
        <v>85.124126665590026</v>
      </c>
      <c r="F87" s="92">
        <v>380.00261384786046</v>
      </c>
      <c r="G87" s="60"/>
      <c r="H87" s="21"/>
      <c r="I87" s="16"/>
      <c r="J87" s="21"/>
      <c r="K87" s="21"/>
    </row>
    <row r="88" spans="1:11" x14ac:dyDescent="0.25">
      <c r="A88" s="90">
        <v>2.88</v>
      </c>
      <c r="B88" s="91">
        <v>9.59</v>
      </c>
      <c r="C88" s="90">
        <v>5.1349999999999998</v>
      </c>
      <c r="D88" s="90">
        <v>5.0049999999999999</v>
      </c>
      <c r="E88" s="90">
        <v>141.79785199352654</v>
      </c>
      <c r="F88" s="92">
        <v>632.99979108430182</v>
      </c>
      <c r="G88" s="60"/>
      <c r="H88" s="21"/>
      <c r="I88" s="16"/>
      <c r="J88" s="21"/>
      <c r="K88" s="21"/>
    </row>
    <row r="89" spans="1:11" x14ac:dyDescent="0.25">
      <c r="A89" s="93">
        <v>2.88</v>
      </c>
      <c r="B89" s="94">
        <v>11.07</v>
      </c>
      <c r="C89" s="93">
        <v>5.1349999999999998</v>
      </c>
      <c r="D89" s="93">
        <v>4.9690000000000003</v>
      </c>
      <c r="E89" s="93">
        <v>174.32758696088769</v>
      </c>
      <c r="F89" s="95">
        <v>778.21578095209873</v>
      </c>
      <c r="G89" s="76"/>
      <c r="H89" s="27"/>
      <c r="I89" s="20"/>
      <c r="J89" s="21"/>
      <c r="K89" s="21"/>
    </row>
    <row r="90" spans="1:11" x14ac:dyDescent="0.25">
      <c r="A90" s="97">
        <v>2.88</v>
      </c>
      <c r="B90" s="96">
        <v>8.18</v>
      </c>
      <c r="C90" s="97">
        <v>5.1449999999999996</v>
      </c>
      <c r="D90" s="97">
        <v>5.032</v>
      </c>
      <c r="E90" s="97">
        <v>111.61726638494069</v>
      </c>
      <c r="F90" s="98">
        <v>498.27063886901374</v>
      </c>
      <c r="G90" s="70">
        <f>AVERAGE(F90:F93)</f>
        <v>520.43701212944995</v>
      </c>
      <c r="H90" s="71">
        <f>STDEV(F90:F93)</f>
        <v>54.038436771874181</v>
      </c>
      <c r="I90" s="72">
        <f>COUNT(F90:F93)</f>
        <v>4</v>
      </c>
      <c r="J90" s="21"/>
      <c r="K90" s="21"/>
    </row>
    <row r="91" spans="1:11" x14ac:dyDescent="0.25">
      <c r="A91" s="90">
        <v>2.88</v>
      </c>
      <c r="B91" s="91">
        <v>8.9</v>
      </c>
      <c r="C91" s="90">
        <v>5.1449999999999996</v>
      </c>
      <c r="D91" s="90">
        <v>5.0190000000000001</v>
      </c>
      <c r="E91" s="90">
        <v>127.10874782930938</v>
      </c>
      <c r="F91" s="92">
        <v>567.42616118481999</v>
      </c>
      <c r="G91" s="60"/>
      <c r="H91" s="21"/>
      <c r="I91" s="16"/>
      <c r="J91" s="21"/>
      <c r="K91" s="21"/>
    </row>
    <row r="92" spans="1:11" x14ac:dyDescent="0.25">
      <c r="A92" s="90">
        <v>2.88</v>
      </c>
      <c r="B92" s="91">
        <v>8.84</v>
      </c>
      <c r="C92" s="90">
        <v>5.1449999999999996</v>
      </c>
      <c r="D92" s="90">
        <v>5.0199999999999996</v>
      </c>
      <c r="E92" s="90">
        <v>125.81681512877428</v>
      </c>
      <c r="F92" s="92">
        <v>561.65884441636126</v>
      </c>
      <c r="G92" s="60"/>
      <c r="H92" s="21"/>
      <c r="I92" s="16"/>
      <c r="J92" s="21"/>
      <c r="K92" s="21"/>
    </row>
    <row r="93" spans="1:11" x14ac:dyDescent="0.25">
      <c r="A93" s="93">
        <v>2.88</v>
      </c>
      <c r="B93" s="94">
        <v>7.72</v>
      </c>
      <c r="C93" s="93">
        <v>5.1449999999999996</v>
      </c>
      <c r="D93" s="93">
        <v>5.0389999999999997</v>
      </c>
      <c r="E93" s="93">
        <v>101.78813289299183</v>
      </c>
      <c r="F93" s="95">
        <v>454.39240404760483</v>
      </c>
      <c r="G93" s="76"/>
      <c r="H93" s="27"/>
      <c r="I93" s="20"/>
      <c r="J93" s="21"/>
      <c r="K93" s="21"/>
    </row>
    <row r="94" spans="1:11" x14ac:dyDescent="0.25">
      <c r="A94" s="102">
        <v>2.89</v>
      </c>
      <c r="B94" s="102">
        <v>3.66</v>
      </c>
      <c r="C94" s="103">
        <v>5.1340000000000003</v>
      </c>
      <c r="D94" s="103">
        <v>5.0970000000000004</v>
      </c>
      <c r="E94" s="103">
        <v>15.97506822837771</v>
      </c>
      <c r="F94" s="104">
        <v>71.31430207830094</v>
      </c>
      <c r="G94" s="105">
        <f>AVERAGE(F94)</f>
        <v>71.31430207830094</v>
      </c>
      <c r="H94" s="65" t="e">
        <f>STDEV(F94)</f>
        <v>#DIV/0!</v>
      </c>
      <c r="I94" s="66">
        <v>1</v>
      </c>
      <c r="J94" s="21"/>
      <c r="K94" s="21"/>
    </row>
    <row r="95" spans="1:11" x14ac:dyDescent="0.25">
      <c r="A95" s="106">
        <v>2.9</v>
      </c>
      <c r="B95" s="96">
        <v>2.92</v>
      </c>
      <c r="C95" s="106">
        <v>5.109</v>
      </c>
      <c r="D95" s="97">
        <v>5.1100000000000003</v>
      </c>
      <c r="E95" s="97">
        <v>0.4118658312188499</v>
      </c>
      <c r="F95" s="98">
        <v>1.8386102571440679</v>
      </c>
      <c r="G95" s="70">
        <f>AVERAGE(F95:F98)</f>
        <v>0.91957508896610418</v>
      </c>
      <c r="H95" s="71">
        <f>STDEV(F95:F98)</f>
        <v>1.6788081967403881</v>
      </c>
      <c r="I95" s="72">
        <v>4</v>
      </c>
      <c r="J95" s="21"/>
      <c r="K95" s="21"/>
    </row>
    <row r="96" spans="1:11" x14ac:dyDescent="0.25">
      <c r="A96" s="107">
        <v>2.9</v>
      </c>
      <c r="B96" s="91">
        <v>2.9</v>
      </c>
      <c r="C96" s="107">
        <v>5.109</v>
      </c>
      <c r="D96" s="90">
        <v>5.1109999999999998</v>
      </c>
      <c r="E96" s="90">
        <v>0</v>
      </c>
      <c r="F96" s="92">
        <v>0</v>
      </c>
      <c r="G96" s="60"/>
      <c r="H96" s="21"/>
      <c r="I96" s="16"/>
      <c r="J96" s="21"/>
      <c r="K96" s="21"/>
    </row>
    <row r="97" spans="1:11" x14ac:dyDescent="0.25">
      <c r="A97" s="107">
        <v>2.9</v>
      </c>
      <c r="B97" s="91">
        <v>2.93</v>
      </c>
      <c r="C97" s="107">
        <v>5.109</v>
      </c>
      <c r="D97" s="90">
        <v>5.1079999999999997</v>
      </c>
      <c r="E97" s="90">
        <v>0.61804064140417148</v>
      </c>
      <c r="F97" s="92">
        <v>2.7589952272923619</v>
      </c>
      <c r="G97" s="60"/>
      <c r="H97" s="21"/>
      <c r="I97" s="16"/>
      <c r="J97" s="21"/>
      <c r="K97" s="21"/>
    </row>
    <row r="98" spans="1:11" x14ac:dyDescent="0.25">
      <c r="A98" s="108">
        <v>2.9</v>
      </c>
      <c r="B98" s="94">
        <v>2.89</v>
      </c>
      <c r="C98" s="108">
        <v>5.109</v>
      </c>
      <c r="D98" s="93">
        <v>5.1100000000000003</v>
      </c>
      <c r="E98" s="93">
        <v>-0.20593291560942037</v>
      </c>
      <c r="F98" s="95">
        <v>-0.91930512857201352</v>
      </c>
      <c r="G98" s="76"/>
      <c r="H98" s="27"/>
      <c r="I98" s="20"/>
      <c r="J98" s="21"/>
      <c r="K98" s="21"/>
    </row>
    <row r="99" spans="1:11" x14ac:dyDescent="0.25">
      <c r="A99" s="102">
        <v>2.89</v>
      </c>
      <c r="B99" s="102">
        <v>2.9</v>
      </c>
      <c r="C99" s="103">
        <v>5.1219999999999999</v>
      </c>
      <c r="D99" s="103">
        <v>5.0419999999999998</v>
      </c>
      <c r="E99" s="103">
        <v>0.20924134285390528</v>
      </c>
      <c r="F99" s="104">
        <v>0.93407427863411863</v>
      </c>
      <c r="G99" s="105">
        <f>AVERAGE(F99)</f>
        <v>0.93407427863411863</v>
      </c>
      <c r="H99" s="65" t="e">
        <f>STDEV(F99)</f>
        <v>#DIV/0!</v>
      </c>
      <c r="I99" s="66">
        <v>1</v>
      </c>
      <c r="J99" s="21"/>
      <c r="K99" s="21"/>
    </row>
    <row r="100" spans="1:11" x14ac:dyDescent="0.25">
      <c r="A100" s="106">
        <v>2.89</v>
      </c>
      <c r="B100" s="96">
        <v>3.4</v>
      </c>
      <c r="C100" s="106">
        <v>5.1130000000000004</v>
      </c>
      <c r="D100" s="97">
        <v>5.0810000000000004</v>
      </c>
      <c r="E100" s="97">
        <v>10.570792299657995</v>
      </c>
      <c r="F100" s="98">
        <v>47.18907390490326</v>
      </c>
      <c r="G100" s="70">
        <f>AVERAGE(F100:F107)</f>
        <v>75.86205554635427</v>
      </c>
      <c r="H100" s="71">
        <f>STDEV(F100:F107)</f>
        <v>55.616300010131368</v>
      </c>
      <c r="I100" s="72">
        <f>COUNT(F100:F107)</f>
        <v>8</v>
      </c>
      <c r="J100" s="21"/>
      <c r="K100" s="21"/>
    </row>
    <row r="101" spans="1:11" x14ac:dyDescent="0.25">
      <c r="A101" s="107">
        <v>2.89</v>
      </c>
      <c r="B101" s="91">
        <v>3.44</v>
      </c>
      <c r="C101" s="107">
        <v>5.1130000000000004</v>
      </c>
      <c r="D101" s="90">
        <v>5.0970000000000004</v>
      </c>
      <c r="E101" s="90">
        <v>11.364088687697592</v>
      </c>
      <c r="F101" s="92">
        <v>50.730428310750824</v>
      </c>
      <c r="G101" s="60"/>
      <c r="H101" s="21"/>
      <c r="I101" s="16"/>
      <c r="J101" s="21"/>
      <c r="K101" s="21"/>
    </row>
    <row r="102" spans="1:11" x14ac:dyDescent="0.25">
      <c r="A102" s="107">
        <v>2.89</v>
      </c>
      <c r="B102" s="91">
        <v>3.3</v>
      </c>
      <c r="C102" s="107">
        <v>5.1130000000000004</v>
      </c>
      <c r="D102" s="90">
        <v>5.0990000000000002</v>
      </c>
      <c r="E102" s="90">
        <v>8.4680887934852773</v>
      </c>
      <c r="F102" s="92">
        <v>37.802395182997628</v>
      </c>
      <c r="G102" s="60"/>
      <c r="H102" s="21"/>
      <c r="I102" s="16"/>
      <c r="J102" s="21"/>
      <c r="K102" s="21"/>
    </row>
    <row r="103" spans="1:11" x14ac:dyDescent="0.25">
      <c r="A103" s="107">
        <v>2.89</v>
      </c>
      <c r="B103" s="91">
        <v>3.13</v>
      </c>
      <c r="C103" s="107">
        <v>5.1130000000000004</v>
      </c>
      <c r="D103" s="90">
        <v>5.1040000000000001</v>
      </c>
      <c r="E103" s="90">
        <v>4.9520740987057215</v>
      </c>
      <c r="F103" s="92">
        <v>22.106553984032214</v>
      </c>
      <c r="G103" s="60"/>
      <c r="H103" s="21"/>
      <c r="I103" s="16"/>
      <c r="J103" s="21"/>
      <c r="K103" s="21"/>
    </row>
    <row r="104" spans="1:11" x14ac:dyDescent="0.25">
      <c r="A104" s="107">
        <v>2.89</v>
      </c>
      <c r="B104" s="91">
        <v>3.2</v>
      </c>
      <c r="C104" s="107">
        <v>5.1130000000000004</v>
      </c>
      <c r="D104" s="90">
        <v>5.1029999999999998</v>
      </c>
      <c r="E104" s="90">
        <v>6.3976825086029061</v>
      </c>
      <c r="F104" s="92">
        <v>28.559894486654233</v>
      </c>
      <c r="G104" s="60"/>
      <c r="H104" s="21"/>
      <c r="I104" s="16"/>
      <c r="J104" s="21"/>
      <c r="K104" s="21"/>
    </row>
    <row r="105" spans="1:11" x14ac:dyDescent="0.25">
      <c r="A105" s="107">
        <v>2.89</v>
      </c>
      <c r="B105" s="91">
        <v>4.5199999999999996</v>
      </c>
      <c r="C105" s="107">
        <v>5.1130000000000004</v>
      </c>
      <c r="D105" s="90">
        <v>5.0730000000000004</v>
      </c>
      <c r="E105" s="90">
        <v>33.838359538787245</v>
      </c>
      <c r="F105" s="92">
        <v>151.05782081710015</v>
      </c>
      <c r="G105" s="60"/>
      <c r="H105" s="21"/>
      <c r="I105" s="16"/>
      <c r="J105" s="21"/>
      <c r="K105" s="21"/>
    </row>
    <row r="106" spans="1:11" x14ac:dyDescent="0.25">
      <c r="A106" s="107">
        <v>2.89</v>
      </c>
      <c r="B106" s="91">
        <v>4.0999999999999996</v>
      </c>
      <c r="C106" s="107">
        <v>5.1130000000000004</v>
      </c>
      <c r="D106" s="90">
        <v>5.0819999999999999</v>
      </c>
      <c r="E106" s="90">
        <v>25.074787896621046</v>
      </c>
      <c r="F106" s="92">
        <v>111.93636064930602</v>
      </c>
      <c r="G106" s="60"/>
      <c r="H106" s="21"/>
      <c r="I106" s="16"/>
      <c r="J106" s="21"/>
      <c r="K106" s="21"/>
    </row>
    <row r="107" spans="1:11" x14ac:dyDescent="0.25">
      <c r="A107" s="108">
        <v>2.89</v>
      </c>
      <c r="B107" s="94">
        <v>4.59</v>
      </c>
      <c r="C107" s="108">
        <v>5.1130000000000004</v>
      </c>
      <c r="D107" s="93">
        <v>5.0739999999999998</v>
      </c>
      <c r="E107" s="93">
        <v>35.284585254606689</v>
      </c>
      <c r="F107" s="95">
        <v>157.51391703508972</v>
      </c>
      <c r="G107" s="76"/>
      <c r="H107" s="27"/>
      <c r="I107" s="20"/>
      <c r="J107" s="21"/>
      <c r="K107" s="21"/>
    </row>
    <row r="108" spans="1:11" x14ac:dyDescent="0.25">
      <c r="A108" s="96">
        <v>2.89</v>
      </c>
      <c r="B108" s="96">
        <v>2.9</v>
      </c>
      <c r="C108" s="97">
        <v>5.1219999999999999</v>
      </c>
      <c r="D108" s="97">
        <v>5.0410000000000004</v>
      </c>
      <c r="E108" s="97">
        <v>0.20928285075766523</v>
      </c>
      <c r="F108" s="98">
        <v>0.93425957406729343</v>
      </c>
      <c r="G108" s="70">
        <f>AVERAGE(F108:F111)</f>
        <v>2.534703879948188</v>
      </c>
      <c r="H108" s="71">
        <f>STDEV(F108:F111)</f>
        <v>3.8584020081913222</v>
      </c>
      <c r="I108" s="72">
        <v>4</v>
      </c>
      <c r="J108" s="21"/>
      <c r="K108" s="21"/>
    </row>
    <row r="109" spans="1:11" x14ac:dyDescent="0.25">
      <c r="A109" s="91">
        <v>2.89</v>
      </c>
      <c r="B109" s="91">
        <v>2.89</v>
      </c>
      <c r="C109" s="90">
        <v>5.1219999999999999</v>
      </c>
      <c r="D109" s="90">
        <v>5.1230000000000002</v>
      </c>
      <c r="E109" s="90">
        <v>0</v>
      </c>
      <c r="F109" s="92">
        <v>0</v>
      </c>
      <c r="G109" s="60"/>
      <c r="H109" s="21"/>
      <c r="I109" s="16"/>
      <c r="J109" s="21"/>
      <c r="K109" s="21"/>
    </row>
    <row r="110" spans="1:11" x14ac:dyDescent="0.25">
      <c r="A110" s="91">
        <v>2.89</v>
      </c>
      <c r="B110" s="91">
        <v>2.98</v>
      </c>
      <c r="C110" s="90">
        <v>5.1219999999999999</v>
      </c>
      <c r="D110" s="90">
        <v>5.1159999999999997</v>
      </c>
      <c r="E110" s="90">
        <v>1.8559330836639369</v>
      </c>
      <c r="F110" s="92">
        <v>8.2850708787841807</v>
      </c>
      <c r="G110" s="60"/>
      <c r="H110" s="21"/>
      <c r="I110" s="16"/>
      <c r="J110" s="21"/>
      <c r="K110" s="21"/>
    </row>
    <row r="111" spans="1:11" x14ac:dyDescent="0.25">
      <c r="A111" s="94">
        <v>2.89</v>
      </c>
      <c r="B111" s="94">
        <v>2.9</v>
      </c>
      <c r="C111" s="93">
        <v>5.1219999999999999</v>
      </c>
      <c r="D111" s="93">
        <v>5.1219999999999999</v>
      </c>
      <c r="E111" s="93">
        <v>0.20597322348094307</v>
      </c>
      <c r="F111" s="95">
        <v>0.91948506694127796</v>
      </c>
      <c r="G111" s="76"/>
      <c r="H111" s="27"/>
      <c r="I111" s="20"/>
      <c r="J111" s="21"/>
      <c r="K111" s="21"/>
    </row>
    <row r="112" spans="1:11" x14ac:dyDescent="0.25">
      <c r="A112" s="96">
        <v>2.89</v>
      </c>
      <c r="B112" s="96">
        <v>2.91</v>
      </c>
      <c r="C112" s="97">
        <v>5.1100000000000003</v>
      </c>
      <c r="D112" s="97">
        <v>5.0880000000000001</v>
      </c>
      <c r="E112" s="97">
        <v>0.41372766194482807</v>
      </c>
      <c r="F112" s="98">
        <v>1.8469216556879071</v>
      </c>
      <c r="G112" s="70">
        <f>AVERAGE(F112:F118)</f>
        <v>3.0232106273873689</v>
      </c>
      <c r="H112" s="71">
        <f>STDEV(F112:F118)</f>
        <v>2.4151385886445569</v>
      </c>
      <c r="I112" s="72">
        <f>COUNT(F112:F118)</f>
        <v>7</v>
      </c>
      <c r="J112" s="21"/>
      <c r="K112" s="21"/>
    </row>
    <row r="113" spans="1:11" x14ac:dyDescent="0.25">
      <c r="A113" s="91">
        <v>2.89</v>
      </c>
      <c r="B113" s="91">
        <v>2.9</v>
      </c>
      <c r="C113" s="90">
        <v>5.1100000000000003</v>
      </c>
      <c r="D113" s="90">
        <v>5.1180000000000003</v>
      </c>
      <c r="E113" s="90">
        <v>0.20565126455404828</v>
      </c>
      <c r="F113" s="92">
        <v>0.918047810095727</v>
      </c>
      <c r="G113" s="60"/>
      <c r="H113" s="21"/>
      <c r="I113" s="16"/>
      <c r="J113" s="21"/>
      <c r="K113" s="21"/>
    </row>
    <row r="114" spans="1:11" x14ac:dyDescent="0.25">
      <c r="A114" s="91">
        <v>2.89</v>
      </c>
      <c r="B114" s="91">
        <v>2.9</v>
      </c>
      <c r="C114" s="90">
        <v>5.1100000000000003</v>
      </c>
      <c r="D114" s="90">
        <v>5.1150000000000002</v>
      </c>
      <c r="E114" s="90">
        <v>0.20577188113149933</v>
      </c>
      <c r="F114" s="92">
        <v>0.91858625455912624</v>
      </c>
      <c r="G114" s="60"/>
      <c r="H114" s="21"/>
      <c r="I114" s="16"/>
      <c r="J114" s="21"/>
      <c r="K114" s="21"/>
    </row>
    <row r="115" spans="1:11" x14ac:dyDescent="0.25">
      <c r="A115" s="91">
        <v>2.89</v>
      </c>
      <c r="B115" s="91">
        <v>2.92</v>
      </c>
      <c r="C115" s="90">
        <v>5.1100000000000003</v>
      </c>
      <c r="D115" s="90">
        <v>5.0860000000000003</v>
      </c>
      <c r="E115" s="90">
        <v>0.62083553204146746</v>
      </c>
      <c r="F115" s="92">
        <v>2.7714718985863152</v>
      </c>
      <c r="G115" s="60"/>
      <c r="H115" s="21"/>
      <c r="I115" s="16"/>
      <c r="J115" s="21"/>
      <c r="K115" s="21"/>
    </row>
    <row r="116" spans="1:11" x14ac:dyDescent="0.25">
      <c r="A116" s="91">
        <v>2.89</v>
      </c>
      <c r="B116" s="91">
        <v>2.96</v>
      </c>
      <c r="C116" s="90">
        <v>5.1100000000000003</v>
      </c>
      <c r="D116" s="90">
        <v>5.109</v>
      </c>
      <c r="E116" s="90">
        <v>1.4420947746943578</v>
      </c>
      <c r="F116" s="92">
        <v>6.4376552837130827</v>
      </c>
      <c r="G116" s="60"/>
      <c r="H116" s="21"/>
      <c r="I116" s="16"/>
      <c r="J116" s="21"/>
      <c r="K116" s="21"/>
    </row>
    <row r="117" spans="1:11" x14ac:dyDescent="0.25">
      <c r="A117" s="91">
        <v>2.89</v>
      </c>
      <c r="B117" s="91">
        <v>2.91</v>
      </c>
      <c r="C117" s="90">
        <v>5.1100000000000003</v>
      </c>
      <c r="D117" s="90">
        <v>5.1150000000000002</v>
      </c>
      <c r="E117" s="90">
        <v>0.41154376226300782</v>
      </c>
      <c r="F117" s="92">
        <v>1.8371725091182933</v>
      </c>
      <c r="G117" s="60"/>
      <c r="H117" s="21"/>
      <c r="I117" s="16"/>
      <c r="J117" s="21"/>
      <c r="K117" s="21"/>
    </row>
    <row r="118" spans="1:11" x14ac:dyDescent="0.25">
      <c r="A118" s="94">
        <v>2.89</v>
      </c>
      <c r="B118" s="94">
        <v>2.96</v>
      </c>
      <c r="C118" s="93">
        <v>5.1100000000000003</v>
      </c>
      <c r="D118" s="93">
        <v>5.1130000000000004</v>
      </c>
      <c r="E118" s="93">
        <v>1.4409665957194355</v>
      </c>
      <c r="F118" s="95">
        <v>6.4326189799511324</v>
      </c>
      <c r="G118" s="76"/>
      <c r="H118" s="27"/>
      <c r="I118" s="20"/>
      <c r="J118" s="21"/>
      <c r="K118" s="21"/>
    </row>
    <row r="119" spans="1:11" x14ac:dyDescent="0.25">
      <c r="A119" s="106">
        <v>2.89</v>
      </c>
      <c r="B119" s="96">
        <v>2.89</v>
      </c>
      <c r="C119" s="106">
        <v>5.0940000000000003</v>
      </c>
      <c r="D119" s="97">
        <v>5.0960000000000001</v>
      </c>
      <c r="E119" s="97">
        <v>0</v>
      </c>
      <c r="F119" s="98">
        <v>0</v>
      </c>
      <c r="G119" s="70">
        <f>AVERAGE(F119:F126)</f>
        <v>6.0994330922852509</v>
      </c>
      <c r="H119" s="71">
        <f>STDEV(F119:F126)</f>
        <v>6.2687644107317473</v>
      </c>
      <c r="I119" s="72">
        <f>COUNT(F119:F126)</f>
        <v>8</v>
      </c>
      <c r="J119" s="21"/>
      <c r="K119" s="21"/>
    </row>
    <row r="120" spans="1:11" x14ac:dyDescent="0.25">
      <c r="A120" s="107">
        <v>2.89</v>
      </c>
      <c r="B120" s="91">
        <v>2.92</v>
      </c>
      <c r="C120" s="107">
        <v>5.0940000000000003</v>
      </c>
      <c r="D120" s="90">
        <v>5.0949999999999998</v>
      </c>
      <c r="E120" s="90">
        <v>0.61779839082155419</v>
      </c>
      <c r="F120" s="92">
        <v>2.7579137964665001</v>
      </c>
      <c r="G120" s="60"/>
      <c r="H120" s="21"/>
      <c r="I120" s="16"/>
      <c r="J120" s="21"/>
      <c r="K120" s="21"/>
    </row>
    <row r="121" spans="1:11" x14ac:dyDescent="0.25">
      <c r="A121" s="107">
        <v>2.89</v>
      </c>
      <c r="B121" s="91">
        <v>3.09</v>
      </c>
      <c r="C121" s="107">
        <v>5.0940000000000003</v>
      </c>
      <c r="D121" s="90">
        <v>5.0830000000000002</v>
      </c>
      <c r="E121" s="90">
        <v>4.1283793051817623</v>
      </c>
      <c r="F121" s="92">
        <v>18.429498056261906</v>
      </c>
      <c r="G121" s="60"/>
      <c r="H121" s="21"/>
      <c r="I121" s="16"/>
      <c r="J121" s="21"/>
      <c r="K121" s="21"/>
    </row>
    <row r="122" spans="1:11" x14ac:dyDescent="0.25">
      <c r="A122" s="107">
        <v>2.89</v>
      </c>
      <c r="B122" s="91">
        <v>2.95</v>
      </c>
      <c r="C122" s="107">
        <v>5.0940000000000003</v>
      </c>
      <c r="D122" s="90">
        <v>5.09</v>
      </c>
      <c r="E122" s="90">
        <v>1.2368105309374624</v>
      </c>
      <c r="F122" s="92">
        <v>5.5212458911579265</v>
      </c>
      <c r="G122" s="60"/>
      <c r="H122" s="21"/>
      <c r="I122" s="16"/>
      <c r="J122" s="21"/>
      <c r="K122" s="21"/>
    </row>
    <row r="123" spans="1:11" x14ac:dyDescent="0.25">
      <c r="A123" s="107">
        <v>2.89</v>
      </c>
      <c r="B123" s="91">
        <v>2.93</v>
      </c>
      <c r="C123" s="107">
        <v>5.0940000000000003</v>
      </c>
      <c r="D123" s="90">
        <v>5.0940000000000003</v>
      </c>
      <c r="E123" s="90">
        <v>0.82389289392379061</v>
      </c>
      <c r="F123" s="92">
        <v>3.677940267765194</v>
      </c>
      <c r="G123" s="60"/>
      <c r="H123" s="21"/>
      <c r="I123" s="16"/>
      <c r="J123" s="21"/>
      <c r="K123" s="21"/>
    </row>
    <row r="124" spans="1:11" x14ac:dyDescent="0.25">
      <c r="A124" s="107">
        <v>2.89</v>
      </c>
      <c r="B124" s="91">
        <v>2.92</v>
      </c>
      <c r="C124" s="107">
        <v>5.0940000000000003</v>
      </c>
      <c r="D124" s="90">
        <v>5.0949999999999998</v>
      </c>
      <c r="E124" s="90">
        <v>0.61779839082155419</v>
      </c>
      <c r="F124" s="92">
        <v>2.7579137964665001</v>
      </c>
      <c r="G124" s="60"/>
      <c r="H124" s="21"/>
      <c r="I124" s="16"/>
      <c r="J124" s="21"/>
      <c r="K124" s="21"/>
    </row>
    <row r="125" spans="1:11" x14ac:dyDescent="0.25">
      <c r="A125" s="107">
        <v>2.89</v>
      </c>
      <c r="B125" s="91">
        <v>3.03</v>
      </c>
      <c r="C125" s="107">
        <v>5.0940000000000003</v>
      </c>
      <c r="D125" s="90">
        <v>5.0860000000000003</v>
      </c>
      <c r="E125" s="90">
        <v>2.8881609134422366</v>
      </c>
      <c r="F125" s="92">
        <v>12.893039133697489</v>
      </c>
      <c r="G125" s="60"/>
      <c r="H125" s="21"/>
      <c r="I125" s="16"/>
      <c r="J125" s="21"/>
      <c r="K125" s="21"/>
    </row>
    <row r="126" spans="1:11" x14ac:dyDescent="0.25">
      <c r="A126" s="108">
        <v>2.89</v>
      </c>
      <c r="B126" s="94">
        <v>2.92</v>
      </c>
      <c r="C126" s="108">
        <v>5.0940000000000003</v>
      </c>
      <c r="D126" s="93">
        <v>5.0949999999999998</v>
      </c>
      <c r="E126" s="93">
        <v>0.61779839082155419</v>
      </c>
      <c r="F126" s="95">
        <v>2.7579137964665001</v>
      </c>
      <c r="G126" s="76"/>
      <c r="H126" s="27"/>
      <c r="I126" s="20"/>
      <c r="J126" s="21"/>
      <c r="K126" s="21"/>
    </row>
    <row r="127" spans="1:11" x14ac:dyDescent="0.25">
      <c r="A127" s="106">
        <v>2.8</v>
      </c>
      <c r="B127" s="106">
        <v>3.13</v>
      </c>
      <c r="C127" s="106">
        <v>5.1390000000000002</v>
      </c>
      <c r="D127" s="106">
        <v>5.1040000000000001</v>
      </c>
      <c r="E127" s="97">
        <v>6.8437266948400168</v>
      </c>
      <c r="F127" s="98">
        <v>30.55108033843532</v>
      </c>
      <c r="G127" s="70">
        <f>AVERAGE(F127:F137)</f>
        <v>44.050119177031235</v>
      </c>
      <c r="H127" s="71">
        <f>STDEV(F127:F137)</f>
        <v>16.642784521019994</v>
      </c>
      <c r="I127" s="72">
        <f>COUNT(F127:F137)</f>
        <v>11</v>
      </c>
      <c r="J127" s="21"/>
      <c r="K127" s="21"/>
    </row>
    <row r="128" spans="1:11" x14ac:dyDescent="0.25">
      <c r="A128" s="107">
        <v>2.8</v>
      </c>
      <c r="B128" s="107">
        <v>3.29</v>
      </c>
      <c r="C128" s="107">
        <v>5.1390000000000002</v>
      </c>
      <c r="D128" s="107">
        <v>5.1230000000000002</v>
      </c>
      <c r="E128" s="90">
        <v>10.124209130970307</v>
      </c>
      <c r="F128" s="92">
        <v>45.195481981564548</v>
      </c>
      <c r="G128" s="60"/>
      <c r="H128" s="21"/>
      <c r="I128" s="16"/>
      <c r="J128" s="21"/>
      <c r="K128" s="21"/>
    </row>
    <row r="129" spans="1:11" x14ac:dyDescent="0.25">
      <c r="A129" s="107">
        <v>2.8</v>
      </c>
      <c r="B129" s="107">
        <v>3.17</v>
      </c>
      <c r="C129" s="107">
        <v>5.1390000000000002</v>
      </c>
      <c r="D129" s="107">
        <v>5.1260000000000003</v>
      </c>
      <c r="E129" s="90">
        <v>7.6403368381462746</v>
      </c>
      <c r="F129" s="92">
        <v>34.107227679168787</v>
      </c>
      <c r="G129" s="60"/>
      <c r="H129" s="21"/>
      <c r="I129" s="16"/>
      <c r="J129" s="21"/>
      <c r="K129" s="21"/>
    </row>
    <row r="130" spans="1:11" x14ac:dyDescent="0.25">
      <c r="A130" s="107">
        <v>2.8</v>
      </c>
      <c r="B130" s="107">
        <v>3.7</v>
      </c>
      <c r="C130" s="107">
        <v>5.1390000000000002</v>
      </c>
      <c r="D130" s="107">
        <v>5.1150000000000002</v>
      </c>
      <c r="E130" s="90">
        <v>18.624570008244977</v>
      </c>
      <c r="F130" s="92">
        <v>83.141942973806408</v>
      </c>
      <c r="G130" s="60"/>
      <c r="H130" s="21"/>
      <c r="I130" s="16"/>
      <c r="J130" s="21"/>
      <c r="K130" s="21"/>
    </row>
    <row r="131" spans="1:11" x14ac:dyDescent="0.25">
      <c r="A131" s="107">
        <v>2.8</v>
      </c>
      <c r="B131" s="107">
        <v>3.08</v>
      </c>
      <c r="C131" s="107">
        <v>5.1390000000000002</v>
      </c>
      <c r="D131" s="107">
        <v>5.1310000000000002</v>
      </c>
      <c r="E131" s="90">
        <v>5.776242267222865</v>
      </c>
      <c r="F131" s="92">
        <v>25.785723105109593</v>
      </c>
      <c r="G131" s="60"/>
      <c r="H131" s="21"/>
      <c r="I131" s="16"/>
      <c r="J131" s="21"/>
      <c r="K131" s="21"/>
    </row>
    <row r="132" spans="1:11" x14ac:dyDescent="0.25">
      <c r="A132" s="107">
        <v>2.8</v>
      </c>
      <c r="B132" s="107">
        <v>3.14</v>
      </c>
      <c r="C132" s="107">
        <v>5.1390000000000002</v>
      </c>
      <c r="D132" s="107">
        <v>5.1280000000000001</v>
      </c>
      <c r="E132" s="90">
        <v>7.0181118264298084</v>
      </c>
      <c r="F132" s="92">
        <v>31.329553004365309</v>
      </c>
      <c r="G132" s="60"/>
      <c r="H132" s="21"/>
      <c r="I132" s="16"/>
      <c r="J132" s="21"/>
      <c r="K132" s="21"/>
    </row>
    <row r="133" spans="1:11" x14ac:dyDescent="0.25">
      <c r="A133" s="107">
        <v>2.8</v>
      </c>
      <c r="B133" s="107">
        <v>3.24</v>
      </c>
      <c r="C133" s="107">
        <v>5.1390000000000002</v>
      </c>
      <c r="D133" s="107">
        <v>5.125</v>
      </c>
      <c r="E133" s="90">
        <v>9.0875788098766748</v>
      </c>
      <c r="F133" s="92">
        <v>40.567860565170463</v>
      </c>
      <c r="G133" s="60"/>
      <c r="H133" s="21"/>
      <c r="I133" s="16"/>
      <c r="J133" s="21"/>
      <c r="K133" s="21"/>
    </row>
    <row r="134" spans="1:11" x14ac:dyDescent="0.25">
      <c r="A134" s="107">
        <v>2.8</v>
      </c>
      <c r="B134" s="107">
        <v>3.31</v>
      </c>
      <c r="C134" s="107">
        <v>5.1390000000000002</v>
      </c>
      <c r="D134" s="107">
        <v>5.1040000000000001</v>
      </c>
      <c r="E134" s="90">
        <v>10.576668528389121</v>
      </c>
      <c r="F134" s="92">
        <v>47.215305977581878</v>
      </c>
      <c r="G134" s="60"/>
      <c r="H134" s="21"/>
      <c r="I134" s="16"/>
      <c r="J134" s="21"/>
      <c r="K134" s="21"/>
    </row>
    <row r="135" spans="1:11" x14ac:dyDescent="0.25">
      <c r="A135" s="107">
        <v>2.8</v>
      </c>
      <c r="B135" s="107">
        <v>3.24</v>
      </c>
      <c r="C135" s="107">
        <v>5.1390000000000002</v>
      </c>
      <c r="D135" s="107">
        <v>5.1260000000000003</v>
      </c>
      <c r="E135" s="90">
        <v>9.0858059696874669</v>
      </c>
      <c r="F135" s="92">
        <v>40.559946429281823</v>
      </c>
      <c r="G135" s="60"/>
      <c r="H135" s="21"/>
      <c r="I135" s="16"/>
      <c r="J135" s="21"/>
      <c r="K135" s="21"/>
    </row>
    <row r="136" spans="1:11" x14ac:dyDescent="0.25">
      <c r="A136" s="107">
        <v>2.8</v>
      </c>
      <c r="B136" s="107">
        <v>3.25</v>
      </c>
      <c r="C136" s="107">
        <v>5.1390000000000002</v>
      </c>
      <c r="D136" s="107">
        <v>5.1260000000000003</v>
      </c>
      <c r="E136" s="90">
        <v>9.2923015599076333</v>
      </c>
      <c r="F136" s="92">
        <v>41.48176339358367</v>
      </c>
      <c r="G136" s="60"/>
      <c r="H136" s="21"/>
      <c r="I136" s="16"/>
      <c r="J136" s="21"/>
      <c r="K136" s="21"/>
    </row>
    <row r="137" spans="1:11" x14ac:dyDescent="0.25">
      <c r="A137" s="108">
        <v>2.8</v>
      </c>
      <c r="B137" s="108">
        <v>3.5</v>
      </c>
      <c r="C137" s="108">
        <v>5.1390000000000002</v>
      </c>
      <c r="D137" s="108">
        <v>5.1189999999999998</v>
      </c>
      <c r="E137" s="93">
        <v>14.47445744926768</v>
      </c>
      <c r="F137" s="95">
        <v>64.615425499275858</v>
      </c>
      <c r="G137" s="76"/>
      <c r="H137" s="27"/>
      <c r="I137" s="20"/>
      <c r="J137" s="21"/>
      <c r="K137" s="21"/>
    </row>
    <row r="138" spans="1:11" x14ac:dyDescent="0.25">
      <c r="A138" s="106">
        <v>2.88</v>
      </c>
      <c r="B138" s="96">
        <v>3.23</v>
      </c>
      <c r="C138" s="106">
        <v>5.101</v>
      </c>
      <c r="D138" s="97">
        <v>5.0650000000000004</v>
      </c>
      <c r="E138" s="97">
        <v>7.2603019652854801</v>
      </c>
      <c r="F138" s="98">
        <v>32.410714003230915</v>
      </c>
      <c r="G138" s="99">
        <f>AVERAGE(F138:F145)</f>
        <v>32.642977829775774</v>
      </c>
      <c r="H138" s="71">
        <f>STDEV(F138:F145)</f>
        <v>19.344519908411339</v>
      </c>
      <c r="I138" s="72">
        <f>COUNT(F138:F145)</f>
        <v>8</v>
      </c>
      <c r="J138" s="21"/>
      <c r="K138" s="21"/>
    </row>
    <row r="139" spans="1:11" x14ac:dyDescent="0.25">
      <c r="A139" s="107">
        <v>2.88</v>
      </c>
      <c r="B139" s="91">
        <v>3.2</v>
      </c>
      <c r="C139" s="107">
        <v>5.101</v>
      </c>
      <c r="D139" s="90">
        <v>5.0890000000000004</v>
      </c>
      <c r="E139" s="90">
        <v>6.6066852456753873</v>
      </c>
      <c r="F139" s="92">
        <v>29.492903605219496</v>
      </c>
      <c r="G139" s="100"/>
      <c r="H139" s="21"/>
      <c r="I139" s="16"/>
      <c r="J139" s="21"/>
      <c r="K139" s="21"/>
    </row>
    <row r="140" spans="1:11" x14ac:dyDescent="0.25">
      <c r="A140" s="107">
        <v>2.88</v>
      </c>
      <c r="B140" s="91">
        <v>3.1</v>
      </c>
      <c r="C140" s="107">
        <v>5.101</v>
      </c>
      <c r="D140" s="90">
        <v>5.093</v>
      </c>
      <c r="E140" s="90">
        <v>4.5385287817551356</v>
      </c>
      <c r="F140" s="92">
        <v>20.260446334633102</v>
      </c>
      <c r="G140" s="100"/>
      <c r="H140" s="21"/>
      <c r="I140" s="16"/>
      <c r="J140" s="21"/>
      <c r="K140" s="21"/>
    </row>
    <row r="141" spans="1:11" x14ac:dyDescent="0.25">
      <c r="A141" s="107">
        <v>2.88</v>
      </c>
      <c r="B141" s="91">
        <v>3</v>
      </c>
      <c r="C141" s="107">
        <v>5.101</v>
      </c>
      <c r="D141" s="90">
        <v>5.0960000000000001</v>
      </c>
      <c r="E141" s="90">
        <v>2.4741037982173797</v>
      </c>
      <c r="F141" s="92">
        <v>11.044646765622206</v>
      </c>
      <c r="G141" s="100"/>
      <c r="H141" s="21"/>
      <c r="I141" s="16"/>
      <c r="J141" s="21"/>
      <c r="K141" s="21"/>
    </row>
    <row r="142" spans="1:11" x14ac:dyDescent="0.25">
      <c r="A142" s="107">
        <v>2.88</v>
      </c>
      <c r="B142" s="91">
        <v>3.16</v>
      </c>
      <c r="C142" s="107">
        <v>5.101</v>
      </c>
      <c r="D142" s="90">
        <v>5.09</v>
      </c>
      <c r="E142" s="90">
        <v>5.7797138631309997</v>
      </c>
      <c r="F142" s="92">
        <v>25.801220656403096</v>
      </c>
      <c r="G142" s="100"/>
      <c r="H142" s="21"/>
      <c r="I142" s="16"/>
      <c r="J142" s="21"/>
      <c r="K142" s="21"/>
    </row>
    <row r="143" spans="1:11" x14ac:dyDescent="0.25">
      <c r="A143" s="107">
        <v>2.88</v>
      </c>
      <c r="B143" s="91">
        <v>3.25</v>
      </c>
      <c r="C143" s="107">
        <v>5.101</v>
      </c>
      <c r="D143" s="90">
        <v>5.0890000000000004</v>
      </c>
      <c r="E143" s="90">
        <v>7.6389798153121617</v>
      </c>
      <c r="F143" s="92">
        <v>34.101169793535021</v>
      </c>
      <c r="G143" s="100"/>
      <c r="H143" s="21"/>
      <c r="I143" s="16"/>
      <c r="J143" s="21"/>
      <c r="K143" s="21"/>
    </row>
    <row r="144" spans="1:11" x14ac:dyDescent="0.25">
      <c r="A144" s="107">
        <v>2.88</v>
      </c>
      <c r="B144" s="91">
        <v>3.71</v>
      </c>
      <c r="C144" s="107">
        <v>5.101</v>
      </c>
      <c r="D144" s="90">
        <v>5.077</v>
      </c>
      <c r="E144" s="90">
        <v>17.176592727404763</v>
      </c>
      <c r="F144" s="92">
        <v>76.67802759440761</v>
      </c>
      <c r="G144" s="100"/>
      <c r="H144" s="21"/>
      <c r="I144" s="16"/>
      <c r="J144" s="21"/>
      <c r="K144" s="21"/>
    </row>
    <row r="145" spans="1:11" x14ac:dyDescent="0.25">
      <c r="A145" s="108">
        <v>2.88</v>
      </c>
      <c r="B145" s="94">
        <v>3.22</v>
      </c>
      <c r="C145" s="108">
        <v>5.101</v>
      </c>
      <c r="D145" s="93">
        <v>5.0860000000000003</v>
      </c>
      <c r="E145" s="93">
        <v>7.0237436180091768</v>
      </c>
      <c r="F145" s="95">
        <v>31.354693885154767</v>
      </c>
      <c r="G145" s="101"/>
      <c r="H145" s="27"/>
      <c r="I145" s="20"/>
      <c r="J145" s="21"/>
      <c r="K145" s="21"/>
    </row>
    <row r="146" spans="1:11" x14ac:dyDescent="0.25">
      <c r="A146" s="106">
        <v>2.8</v>
      </c>
      <c r="B146" s="106">
        <v>2.8</v>
      </c>
      <c r="C146" s="106">
        <v>5.15</v>
      </c>
      <c r="D146" s="106">
        <v>5.1509999999999998</v>
      </c>
      <c r="E146" s="97">
        <v>0</v>
      </c>
      <c r="F146" s="98">
        <v>0</v>
      </c>
      <c r="G146" s="99">
        <f>AVERAGE(F146:F148)</f>
        <v>0</v>
      </c>
      <c r="H146" s="71">
        <f>STDEV(F146:F148)</f>
        <v>0</v>
      </c>
      <c r="I146" s="72">
        <v>3</v>
      </c>
      <c r="J146" s="21"/>
      <c r="K146" s="21"/>
    </row>
    <row r="147" spans="1:11" x14ac:dyDescent="0.25">
      <c r="A147" s="107">
        <v>2.8</v>
      </c>
      <c r="B147" s="107">
        <v>2.8</v>
      </c>
      <c r="C147" s="107">
        <v>5.15</v>
      </c>
      <c r="D147" s="107">
        <v>5.1520000000000001</v>
      </c>
      <c r="E147" s="90">
        <v>0</v>
      </c>
      <c r="F147" s="92">
        <v>0</v>
      </c>
      <c r="G147" s="100"/>
      <c r="H147" s="21"/>
      <c r="I147" s="16"/>
      <c r="J147" s="21"/>
      <c r="K147" s="21"/>
    </row>
    <row r="148" spans="1:11" x14ac:dyDescent="0.25">
      <c r="A148" s="108">
        <v>2.8</v>
      </c>
      <c r="B148" s="108">
        <v>2.8</v>
      </c>
      <c r="C148" s="108">
        <v>5.15</v>
      </c>
      <c r="D148" s="108">
        <v>5.1509999999999998</v>
      </c>
      <c r="E148" s="93">
        <v>0</v>
      </c>
      <c r="F148" s="95">
        <v>0</v>
      </c>
      <c r="G148" s="101"/>
      <c r="H148" s="27"/>
      <c r="I148" s="20"/>
      <c r="J148" s="21"/>
      <c r="K148" s="21"/>
    </row>
    <row r="149" spans="1:11" x14ac:dyDescent="0.25">
      <c r="A149" s="106">
        <v>2.8</v>
      </c>
      <c r="B149" s="106">
        <v>3.82</v>
      </c>
      <c r="C149" s="106">
        <v>5.1390000000000002</v>
      </c>
      <c r="D149" s="106">
        <v>5.1109999999999998</v>
      </c>
      <c r="E149" s="97">
        <v>21.124365552298197</v>
      </c>
      <c r="F149" s="98">
        <v>94.301280262014387</v>
      </c>
      <c r="G149" s="70">
        <f>AVERAGE(F149:F159)</f>
        <v>114.79867080231411</v>
      </c>
      <c r="H149" s="71">
        <f>STDEV(F149:F159)</f>
        <v>17.703983311378568</v>
      </c>
      <c r="I149" s="72">
        <f>COUNT(F149:F159)</f>
        <v>11</v>
      </c>
      <c r="J149" s="21"/>
      <c r="K149" s="21"/>
    </row>
    <row r="150" spans="1:11" x14ac:dyDescent="0.25">
      <c r="A150" s="107">
        <v>2.8</v>
      </c>
      <c r="B150" s="107">
        <v>4.03</v>
      </c>
      <c r="C150" s="107">
        <v>5.1390000000000002</v>
      </c>
      <c r="D150" s="107">
        <v>5.1130000000000004</v>
      </c>
      <c r="E150" s="90">
        <v>25.463535427857714</v>
      </c>
      <c r="F150" s="92">
        <v>113.67176850349962</v>
      </c>
      <c r="G150" s="60"/>
      <c r="H150" s="21"/>
      <c r="I150" s="16"/>
      <c r="J150" s="21"/>
      <c r="K150" s="21"/>
    </row>
    <row r="151" spans="1:11" x14ac:dyDescent="0.25">
      <c r="A151" s="107">
        <v>2.8</v>
      </c>
      <c r="B151" s="107">
        <v>4.04</v>
      </c>
      <c r="C151" s="107">
        <v>5.1390000000000002</v>
      </c>
      <c r="D151" s="107">
        <v>5.1120000000000001</v>
      </c>
      <c r="E151" s="90">
        <v>25.675577667860928</v>
      </c>
      <c r="F151" s="92">
        <v>114.61834626709798</v>
      </c>
      <c r="G151" s="60"/>
      <c r="H151" s="21"/>
      <c r="I151" s="16"/>
      <c r="J151" s="21"/>
      <c r="K151" s="21"/>
    </row>
    <row r="152" spans="1:11" x14ac:dyDescent="0.25">
      <c r="A152" s="107">
        <v>2.8</v>
      </c>
      <c r="B152" s="107">
        <v>3.78</v>
      </c>
      <c r="C152" s="107">
        <v>5.1390000000000002</v>
      </c>
      <c r="D152" s="107">
        <v>5.1239999999999997</v>
      </c>
      <c r="E152" s="90">
        <v>20.244466580000338</v>
      </c>
      <c r="F152" s="92">
        <v>90.373323259779511</v>
      </c>
      <c r="G152" s="60"/>
      <c r="H152" s="21"/>
      <c r="I152" s="16"/>
      <c r="J152" s="21"/>
      <c r="K152" s="21"/>
    </row>
    <row r="153" spans="1:11" x14ac:dyDescent="0.25">
      <c r="A153" s="107">
        <v>2.8</v>
      </c>
      <c r="B153" s="107">
        <v>4.07</v>
      </c>
      <c r="C153" s="107">
        <v>5.1390000000000002</v>
      </c>
      <c r="D153" s="107">
        <v>5.109</v>
      </c>
      <c r="E153" s="90">
        <v>26.31220243188703</v>
      </c>
      <c r="F153" s="92">
        <v>117.4603028761869</v>
      </c>
      <c r="G153" s="60"/>
      <c r="H153" s="21"/>
      <c r="I153" s="16"/>
      <c r="J153" s="21"/>
      <c r="K153" s="21"/>
    </row>
    <row r="154" spans="1:11" x14ac:dyDescent="0.25">
      <c r="A154" s="107">
        <v>2.8</v>
      </c>
      <c r="B154" s="107">
        <v>4.03</v>
      </c>
      <c r="C154" s="107">
        <v>5.1390000000000002</v>
      </c>
      <c r="D154" s="107">
        <v>5.1210000000000004</v>
      </c>
      <c r="E154" s="90">
        <v>25.423756423088552</v>
      </c>
      <c r="F154" s="92">
        <v>113.4941910483096</v>
      </c>
      <c r="G154" s="60"/>
      <c r="H154" s="21"/>
      <c r="I154" s="16"/>
      <c r="J154" s="21"/>
      <c r="K154" s="21"/>
    </row>
    <row r="155" spans="1:11" x14ac:dyDescent="0.25">
      <c r="A155" s="107">
        <v>2.8</v>
      </c>
      <c r="B155" s="107">
        <v>3.94</v>
      </c>
      <c r="C155" s="107">
        <v>5.1390000000000002</v>
      </c>
      <c r="D155" s="107">
        <v>5.1189999999999998</v>
      </c>
      <c r="E155" s="90">
        <v>23.57268784595022</v>
      </c>
      <c r="F155" s="92">
        <v>105.23083581310638</v>
      </c>
      <c r="G155" s="60"/>
      <c r="H155" s="21"/>
      <c r="I155" s="16"/>
      <c r="J155" s="21"/>
      <c r="K155" s="21"/>
    </row>
    <row r="156" spans="1:11" x14ac:dyDescent="0.25">
      <c r="A156" s="107">
        <v>2.8</v>
      </c>
      <c r="B156" s="107">
        <v>4.2300000000000004</v>
      </c>
      <c r="C156" s="107">
        <v>5.1390000000000002</v>
      </c>
      <c r="D156" s="107">
        <v>5.1109999999999998</v>
      </c>
      <c r="E156" s="90">
        <v>29.615532097829838</v>
      </c>
      <c r="F156" s="92">
        <v>132.20669683792218</v>
      </c>
      <c r="G156" s="60"/>
      <c r="H156" s="21"/>
      <c r="I156" s="16"/>
      <c r="J156" s="21"/>
      <c r="K156" s="21"/>
    </row>
    <row r="157" spans="1:11" x14ac:dyDescent="0.25">
      <c r="A157" s="107">
        <v>2.8</v>
      </c>
      <c r="B157" s="107">
        <v>4.45</v>
      </c>
      <c r="C157" s="107">
        <v>5.1390000000000002</v>
      </c>
      <c r="D157" s="107">
        <v>5.1130000000000004</v>
      </c>
      <c r="E157" s="90">
        <v>34.158401183711568</v>
      </c>
      <c r="F157" s="92">
        <v>152.48651872420683</v>
      </c>
      <c r="G157" s="60"/>
      <c r="H157" s="21"/>
      <c r="I157" s="16"/>
      <c r="J157" s="21"/>
      <c r="K157" s="21"/>
    </row>
    <row r="158" spans="1:11" x14ac:dyDescent="0.25">
      <c r="A158" s="107">
        <v>2.8</v>
      </c>
      <c r="B158" s="107">
        <v>3.91</v>
      </c>
      <c r="C158" s="107">
        <v>5.1390000000000002</v>
      </c>
      <c r="D158" s="107">
        <v>5.1230000000000002</v>
      </c>
      <c r="E158" s="90">
        <v>22.934432929340897</v>
      </c>
      <c r="F158" s="92">
        <v>102.3816020398707</v>
      </c>
      <c r="G158" s="60"/>
      <c r="H158" s="21"/>
      <c r="I158" s="16"/>
      <c r="J158" s="21"/>
      <c r="K158" s="21"/>
    </row>
    <row r="159" spans="1:11" x14ac:dyDescent="0.25">
      <c r="A159" s="108">
        <v>2.8</v>
      </c>
      <c r="B159" s="108">
        <v>4.17</v>
      </c>
      <c r="C159" s="108">
        <v>5.1390000000000002</v>
      </c>
      <c r="D159" s="108">
        <v>5.1150000000000002</v>
      </c>
      <c r="E159" s="93">
        <v>28.35073434588401</v>
      </c>
      <c r="F159" s="95">
        <v>126.56051319346082</v>
      </c>
      <c r="G159" s="76"/>
      <c r="H159" s="27"/>
      <c r="I159" s="20"/>
      <c r="J159" s="21"/>
      <c r="K159" s="21"/>
    </row>
    <row r="160" spans="1:11" x14ac:dyDescent="0.25">
      <c r="A160" s="109">
        <v>2.88</v>
      </c>
      <c r="B160" s="102">
        <v>3.07</v>
      </c>
      <c r="C160" s="109">
        <v>5.0999999999999996</v>
      </c>
      <c r="D160" s="103">
        <v>5.0629999999999997</v>
      </c>
      <c r="E160" s="103">
        <v>3.9420907278893549</v>
      </c>
      <c r="F160" s="104">
        <v>17.597887218370868</v>
      </c>
      <c r="G160" s="110" t="s">
        <v>267</v>
      </c>
      <c r="H160" s="65"/>
      <c r="I160" s="66">
        <v>1</v>
      </c>
      <c r="J160" s="21"/>
      <c r="K160" s="21"/>
    </row>
    <row r="161" spans="1:11" x14ac:dyDescent="0.25">
      <c r="A161" s="106">
        <v>2.88</v>
      </c>
      <c r="B161" s="96">
        <v>3.54</v>
      </c>
      <c r="C161" s="106">
        <v>5.0999999999999996</v>
      </c>
      <c r="D161" s="97">
        <v>5.077</v>
      </c>
      <c r="E161" s="97">
        <v>13.655817810456355</v>
      </c>
      <c r="F161" s="98">
        <v>60.960936287658221</v>
      </c>
      <c r="G161" s="99">
        <f>AVERAGE(F161:F170)</f>
        <v>301.06604412783656</v>
      </c>
      <c r="H161" s="71">
        <f>STDEV(F161:F170)</f>
        <v>141.17623231351018</v>
      </c>
      <c r="I161" s="72">
        <f>COUNT(F161:F170)</f>
        <v>10</v>
      </c>
      <c r="J161" s="21"/>
      <c r="K161" s="21"/>
    </row>
    <row r="162" spans="1:11" x14ac:dyDescent="0.25">
      <c r="A162" s="107">
        <v>2.88</v>
      </c>
      <c r="B162" s="91">
        <v>6.44</v>
      </c>
      <c r="C162" s="107">
        <v>5.0999999999999996</v>
      </c>
      <c r="D162" s="90">
        <v>5.0309999999999997</v>
      </c>
      <c r="E162" s="90">
        <v>74.332137656928694</v>
      </c>
      <c r="F162" s="92">
        <v>331.82609571429538</v>
      </c>
      <c r="G162" s="100"/>
      <c r="H162" s="21"/>
      <c r="I162" s="16"/>
      <c r="J162" s="21"/>
      <c r="K162" s="21"/>
    </row>
    <row r="163" spans="1:11" x14ac:dyDescent="0.25">
      <c r="A163" s="107">
        <v>2.88</v>
      </c>
      <c r="B163" s="91">
        <v>5.36</v>
      </c>
      <c r="C163" s="107">
        <v>5.0999999999999996</v>
      </c>
      <c r="D163" s="90">
        <v>5.048</v>
      </c>
      <c r="E163" s="90">
        <v>51.607554092452929</v>
      </c>
      <c r="F163" s="92">
        <v>230.38128222411913</v>
      </c>
      <c r="G163" s="100"/>
      <c r="H163" s="21"/>
      <c r="I163" s="16"/>
      <c r="J163" s="21"/>
      <c r="K163" s="21"/>
    </row>
    <row r="164" spans="1:11" x14ac:dyDescent="0.25">
      <c r="A164" s="107">
        <v>2.88</v>
      </c>
      <c r="B164" s="91">
        <v>7.06</v>
      </c>
      <c r="C164" s="107">
        <v>5.0999999999999996</v>
      </c>
      <c r="D164" s="90">
        <v>5.0190000000000001</v>
      </c>
      <c r="E164" s="90">
        <v>87.486295639905109</v>
      </c>
      <c r="F164" s="92">
        <v>390.54757236610038</v>
      </c>
      <c r="G164" s="60"/>
      <c r="H164" s="21"/>
      <c r="I164" s="16"/>
      <c r="J164" s="21"/>
      <c r="K164" s="21"/>
    </row>
    <row r="165" spans="1:11" x14ac:dyDescent="0.25">
      <c r="A165" s="107">
        <v>2.88</v>
      </c>
      <c r="B165" s="91">
        <v>5.44</v>
      </c>
      <c r="C165" s="107">
        <v>5.0999999999999996</v>
      </c>
      <c r="D165" s="90">
        <v>5.0460000000000003</v>
      </c>
      <c r="E165" s="90">
        <v>53.293428572478206</v>
      </c>
      <c r="F165" s="92">
        <v>237.90719449039997</v>
      </c>
      <c r="G165" s="60"/>
      <c r="H165" s="21"/>
      <c r="I165" s="16"/>
      <c r="J165" s="21"/>
      <c r="K165" s="21"/>
    </row>
    <row r="166" spans="1:11" x14ac:dyDescent="0.25">
      <c r="A166" s="107">
        <v>2.88</v>
      </c>
      <c r="B166" s="91">
        <v>6.49</v>
      </c>
      <c r="C166" s="107">
        <v>5.0999999999999996</v>
      </c>
      <c r="D166" s="90">
        <v>5.0270000000000001</v>
      </c>
      <c r="E166" s="90">
        <v>75.436105381096553</v>
      </c>
      <c r="F166" s="92">
        <v>336.75431803175314</v>
      </c>
      <c r="G166" s="60"/>
      <c r="H166" s="21"/>
      <c r="I166" s="16"/>
      <c r="J166" s="21"/>
      <c r="K166" s="21"/>
    </row>
    <row r="167" spans="1:11" x14ac:dyDescent="0.25">
      <c r="A167" s="107">
        <v>2.88</v>
      </c>
      <c r="B167" s="91">
        <v>8.68</v>
      </c>
      <c r="C167" s="107">
        <v>5.0999999999999996</v>
      </c>
      <c r="D167" s="90">
        <v>4.9880000000000004</v>
      </c>
      <c r="E167" s="90">
        <v>122.14691159916649</v>
      </c>
      <c r="F167" s="92">
        <v>545.27602806983919</v>
      </c>
      <c r="G167" s="60"/>
      <c r="H167" s="21"/>
      <c r="I167" s="16"/>
      <c r="J167" s="21"/>
      <c r="K167" s="21"/>
    </row>
    <row r="168" spans="1:11" x14ac:dyDescent="0.25">
      <c r="A168" s="107">
        <v>2.88</v>
      </c>
      <c r="B168" s="91">
        <v>5.51</v>
      </c>
      <c r="C168" s="107">
        <v>5.0999999999999996</v>
      </c>
      <c r="D168" s="90">
        <v>5.0449999999999999</v>
      </c>
      <c r="E168" s="90">
        <v>54.761523222000946</v>
      </c>
      <c r="F168" s="92">
        <v>244.46091581533443</v>
      </c>
      <c r="G168" s="60"/>
      <c r="H168" s="21"/>
      <c r="I168" s="16"/>
      <c r="J168" s="21"/>
      <c r="K168" s="21"/>
    </row>
    <row r="169" spans="1:11" x14ac:dyDescent="0.25">
      <c r="A169" s="107">
        <v>2.88</v>
      </c>
      <c r="B169" s="91">
        <v>7.75</v>
      </c>
      <c r="C169" s="107">
        <v>5.0999999999999996</v>
      </c>
      <c r="D169" s="90">
        <v>5.0049999999999999</v>
      </c>
      <c r="E169" s="90">
        <v>102.21292610582002</v>
      </c>
      <c r="F169" s="92">
        <v>456.28872342899115</v>
      </c>
      <c r="G169" s="60"/>
      <c r="H169" s="21"/>
      <c r="I169" s="16"/>
      <c r="J169" s="21"/>
      <c r="K169" s="21"/>
    </row>
    <row r="170" spans="1:11" x14ac:dyDescent="0.25">
      <c r="A170" s="108">
        <v>2.88</v>
      </c>
      <c r="B170" s="94">
        <v>4.78</v>
      </c>
      <c r="C170" s="108">
        <v>5.0999999999999996</v>
      </c>
      <c r="D170" s="93">
        <v>5.0549999999999997</v>
      </c>
      <c r="E170" s="93">
        <v>39.483294471421985</v>
      </c>
      <c r="F170" s="95">
        <v>176.25737484987488</v>
      </c>
      <c r="G170" s="76"/>
      <c r="H170" s="27"/>
      <c r="I170" s="20"/>
      <c r="J170" s="21"/>
      <c r="K170" s="21"/>
    </row>
    <row r="171" spans="1:11" x14ac:dyDescent="0.25">
      <c r="A171" s="106">
        <v>2.89</v>
      </c>
      <c r="B171" s="96">
        <v>2.94</v>
      </c>
      <c r="C171" s="106">
        <v>5.0970000000000004</v>
      </c>
      <c r="D171" s="97">
        <v>5.069</v>
      </c>
      <c r="E171" s="97">
        <v>1.0355548629733533</v>
      </c>
      <c r="F171" s="98">
        <v>4.6228204637993464</v>
      </c>
      <c r="G171" s="70">
        <f>AVERAGE(F171:F179)</f>
        <v>3.9884213182412385</v>
      </c>
      <c r="H171" s="71">
        <f>STDEV(F171:F179)</f>
        <v>4.090963662182606</v>
      </c>
      <c r="I171" s="72">
        <f>COUNT(F171:F179)</f>
        <v>9</v>
      </c>
      <c r="J171" s="21"/>
      <c r="K171" s="21"/>
    </row>
    <row r="172" spans="1:11" x14ac:dyDescent="0.25">
      <c r="A172" s="107">
        <v>2.89</v>
      </c>
      <c r="B172" s="91">
        <v>2.9</v>
      </c>
      <c r="C172" s="107">
        <v>5.0970000000000004</v>
      </c>
      <c r="D172" s="90">
        <v>5.0990000000000002</v>
      </c>
      <c r="E172" s="90">
        <v>0.20589243382670464</v>
      </c>
      <c r="F172" s="92">
        <v>0.91912441384579224</v>
      </c>
      <c r="G172" s="60"/>
      <c r="H172" s="21"/>
      <c r="I172" s="16"/>
      <c r="J172" s="21"/>
      <c r="K172" s="21"/>
    </row>
    <row r="173" spans="1:11" x14ac:dyDescent="0.25">
      <c r="A173" s="107">
        <v>2.89</v>
      </c>
      <c r="B173" s="91">
        <v>2.94</v>
      </c>
      <c r="C173" s="107">
        <v>5.0970000000000004</v>
      </c>
      <c r="D173" s="90">
        <v>5.0949999999999998</v>
      </c>
      <c r="E173" s="90">
        <v>1.0302703828090143</v>
      </c>
      <c r="F173" s="92">
        <v>4.5992300158977208</v>
      </c>
      <c r="G173" s="60"/>
      <c r="H173" s="21"/>
      <c r="I173" s="16"/>
      <c r="J173" s="21"/>
      <c r="K173" s="21"/>
    </row>
    <row r="174" spans="1:11" x14ac:dyDescent="0.25">
      <c r="A174" s="107">
        <v>2.89</v>
      </c>
      <c r="B174" s="91">
        <v>2.89</v>
      </c>
      <c r="C174" s="107">
        <v>5.0970000000000004</v>
      </c>
      <c r="D174" s="90">
        <v>5.0990000000000002</v>
      </c>
      <c r="E174" s="90">
        <v>0</v>
      </c>
      <c r="F174" s="92">
        <v>0</v>
      </c>
      <c r="G174" s="60"/>
      <c r="H174" s="21"/>
      <c r="I174" s="16"/>
      <c r="J174" s="21"/>
      <c r="K174" s="21"/>
    </row>
    <row r="175" spans="1:11" x14ac:dyDescent="0.25">
      <c r="A175" s="107">
        <v>2.89</v>
      </c>
      <c r="B175" s="91">
        <v>2.92</v>
      </c>
      <c r="C175" s="107">
        <v>5.0970000000000004</v>
      </c>
      <c r="D175" s="90">
        <v>5.0979999999999999</v>
      </c>
      <c r="E175" s="90">
        <v>0.61779846219049572</v>
      </c>
      <c r="F175" s="92">
        <v>2.7579141150645921</v>
      </c>
      <c r="G175" s="60"/>
      <c r="H175" s="21"/>
      <c r="I175" s="16"/>
      <c r="J175" s="21"/>
      <c r="K175" s="21"/>
    </row>
    <row r="176" spans="1:11" x14ac:dyDescent="0.25">
      <c r="A176" s="107">
        <v>2.89</v>
      </c>
      <c r="B176" s="91">
        <v>3.04</v>
      </c>
      <c r="C176" s="107">
        <v>5.0970000000000004</v>
      </c>
      <c r="D176" s="90">
        <v>5.0919999999999996</v>
      </c>
      <c r="E176" s="90">
        <v>3.0926321290722365</v>
      </c>
      <c r="F176" s="92">
        <v>13.805819087391372</v>
      </c>
      <c r="G176" s="60"/>
      <c r="H176" s="21"/>
      <c r="I176" s="16"/>
      <c r="J176" s="21"/>
      <c r="K176" s="21"/>
    </row>
    <row r="177" spans="1:11" x14ac:dyDescent="0.25">
      <c r="A177" s="107">
        <v>2.89</v>
      </c>
      <c r="B177" s="91">
        <v>2.94</v>
      </c>
      <c r="C177" s="107">
        <v>5.0970000000000004</v>
      </c>
      <c r="D177" s="90">
        <v>5.0990000000000002</v>
      </c>
      <c r="E177" s="90">
        <v>1.0294621691335415</v>
      </c>
      <c r="F177" s="92">
        <v>4.5956220692290426</v>
      </c>
      <c r="G177" s="60"/>
      <c r="H177" s="21"/>
      <c r="I177" s="16"/>
      <c r="J177" s="21"/>
      <c r="K177" s="21"/>
    </row>
    <row r="178" spans="1:11" x14ac:dyDescent="0.25">
      <c r="A178" s="107">
        <v>2.89</v>
      </c>
      <c r="B178" s="91">
        <v>2.9</v>
      </c>
      <c r="C178" s="107">
        <v>5.0970000000000004</v>
      </c>
      <c r="D178" s="90">
        <v>5.101</v>
      </c>
      <c r="E178" s="90">
        <v>0.20581170752447892</v>
      </c>
      <c r="F178" s="92">
        <v>0.91876404356002639</v>
      </c>
      <c r="G178" s="60"/>
      <c r="H178" s="21"/>
      <c r="I178" s="16"/>
      <c r="J178" s="21"/>
      <c r="K178" s="21"/>
    </row>
    <row r="179" spans="1:11" x14ac:dyDescent="0.25">
      <c r="A179" s="108">
        <v>2.89</v>
      </c>
      <c r="B179" s="94">
        <v>2.93</v>
      </c>
      <c r="C179" s="108">
        <v>5.0970000000000004</v>
      </c>
      <c r="D179" s="93">
        <v>5.0990000000000002</v>
      </c>
      <c r="E179" s="93">
        <v>0.82356973530683686</v>
      </c>
      <c r="F179" s="95">
        <v>3.6764976553832507</v>
      </c>
      <c r="G179" s="76"/>
      <c r="H179" s="27"/>
      <c r="I179" s="20"/>
      <c r="J179" s="21"/>
      <c r="K179" s="21"/>
    </row>
    <row r="180" spans="1:11" x14ac:dyDescent="0.25">
      <c r="A180" s="106">
        <v>2.89</v>
      </c>
      <c r="B180" s="96">
        <v>2.93</v>
      </c>
      <c r="C180" s="106">
        <v>5.1120000000000001</v>
      </c>
      <c r="D180" s="97">
        <v>5.1059999999999999</v>
      </c>
      <c r="E180" s="97">
        <v>0.8248610406851582</v>
      </c>
      <c r="F180" s="98">
        <v>3.6822621717226149</v>
      </c>
      <c r="G180" s="70">
        <f>AVERAGE(F180:F183)</f>
        <v>2.0696072219576562</v>
      </c>
      <c r="H180" s="71">
        <f>STDEV(F180:F183)</f>
        <v>1.3810190645078857</v>
      </c>
      <c r="I180" s="72">
        <f>COUNT(F180:F183)</f>
        <v>4</v>
      </c>
      <c r="J180" s="21"/>
      <c r="K180" s="21"/>
    </row>
    <row r="181" spans="1:11" x14ac:dyDescent="0.25">
      <c r="A181" s="107">
        <v>2.89</v>
      </c>
      <c r="B181" s="91">
        <v>2.9</v>
      </c>
      <c r="C181" s="107">
        <v>5.1120000000000001</v>
      </c>
      <c r="D181" s="90">
        <v>5.1150000000000002</v>
      </c>
      <c r="E181" s="90">
        <v>0.20585241807127683</v>
      </c>
      <c r="F181" s="92">
        <v>0.91894577951198697</v>
      </c>
      <c r="G181" s="60"/>
      <c r="H181" s="21"/>
      <c r="I181" s="16"/>
      <c r="J181" s="21"/>
      <c r="K181" s="21"/>
    </row>
    <row r="182" spans="1:11" x14ac:dyDescent="0.25">
      <c r="A182" s="107">
        <v>2.89</v>
      </c>
      <c r="B182" s="91">
        <v>2.9</v>
      </c>
      <c r="C182" s="107">
        <v>5.1120000000000001</v>
      </c>
      <c r="D182" s="90">
        <v>5.1130000000000004</v>
      </c>
      <c r="E182" s="90">
        <v>0.20593293925964815</v>
      </c>
      <c r="F182" s="92">
        <v>0.91930523414899534</v>
      </c>
      <c r="G182" s="60"/>
      <c r="H182" s="21"/>
      <c r="I182" s="16"/>
      <c r="J182" s="21"/>
      <c r="K182" s="21"/>
    </row>
    <row r="183" spans="1:11" x14ac:dyDescent="0.25">
      <c r="A183" s="108">
        <v>2.89</v>
      </c>
      <c r="B183" s="94">
        <v>2.92</v>
      </c>
      <c r="C183" s="108">
        <v>5.1120000000000001</v>
      </c>
      <c r="D183" s="93">
        <v>5.1130000000000004</v>
      </c>
      <c r="E183" s="93">
        <v>0.61779881777895351</v>
      </c>
      <c r="F183" s="95">
        <v>2.7579157024470264</v>
      </c>
      <c r="G183" s="76"/>
      <c r="H183" s="27"/>
      <c r="I183" s="20"/>
      <c r="J183" s="21"/>
      <c r="K183" s="21"/>
    </row>
    <row r="184" spans="1:11" x14ac:dyDescent="0.25">
      <c r="A184" s="106">
        <v>2.94</v>
      </c>
      <c r="B184" s="96">
        <v>3.34</v>
      </c>
      <c r="C184" s="106">
        <v>5.1020000000000003</v>
      </c>
      <c r="D184" s="97">
        <v>5.0919999999999996</v>
      </c>
      <c r="E184" s="97">
        <v>8.2551090824807059</v>
      </c>
      <c r="F184" s="98">
        <v>36.85163245510212</v>
      </c>
      <c r="G184" s="70">
        <f>AVERAGE(F184:F192)</f>
        <v>31.432458164331379</v>
      </c>
      <c r="H184" s="71">
        <f>STDEV(F184:F192)</f>
        <v>16.921552208929516</v>
      </c>
      <c r="I184" s="72">
        <f>COUNT(F184:F192)</f>
        <v>9</v>
      </c>
      <c r="J184" s="21"/>
      <c r="K184" s="21"/>
    </row>
    <row r="185" spans="1:11" x14ac:dyDescent="0.25">
      <c r="A185" s="107">
        <v>2.94</v>
      </c>
      <c r="B185" s="91">
        <v>3.06</v>
      </c>
      <c r="C185" s="107">
        <v>5.1020000000000003</v>
      </c>
      <c r="D185" s="90">
        <v>5.1020000000000003</v>
      </c>
      <c r="E185" s="90">
        <v>2.4716786817713716</v>
      </c>
      <c r="F185" s="92">
        <v>11.03382080329558</v>
      </c>
      <c r="G185" s="60"/>
      <c r="H185" s="21"/>
      <c r="I185" s="16"/>
      <c r="J185" s="21"/>
      <c r="K185" s="21"/>
    </row>
    <row r="186" spans="1:11" x14ac:dyDescent="0.25">
      <c r="A186" s="107">
        <v>2.94</v>
      </c>
      <c r="B186" s="91">
        <v>3.12</v>
      </c>
      <c r="C186" s="107">
        <v>5.1020000000000003</v>
      </c>
      <c r="D186" s="90">
        <v>5.0990000000000002</v>
      </c>
      <c r="E186" s="90">
        <v>3.7096993433214962</v>
      </c>
      <c r="F186" s="92">
        <v>16.560468838521491</v>
      </c>
      <c r="G186" s="60"/>
      <c r="H186" s="21"/>
      <c r="I186" s="16"/>
      <c r="J186" s="21"/>
      <c r="K186" s="21"/>
    </row>
    <row r="187" spans="1:11" x14ac:dyDescent="0.25">
      <c r="A187" s="107">
        <v>2.94</v>
      </c>
      <c r="B187" s="91">
        <v>3.65</v>
      </c>
      <c r="C187" s="107">
        <v>5.1020000000000003</v>
      </c>
      <c r="D187" s="90">
        <v>5.0839999999999996</v>
      </c>
      <c r="E187" s="90">
        <v>14.675875771082882</v>
      </c>
      <c r="F187" s="92">
        <v>65.514577029691097</v>
      </c>
      <c r="G187" s="60"/>
      <c r="H187" s="21"/>
      <c r="I187" s="16"/>
      <c r="J187" s="21"/>
      <c r="K187" s="21"/>
    </row>
    <row r="188" spans="1:11" x14ac:dyDescent="0.25">
      <c r="A188" s="107">
        <v>2.94</v>
      </c>
      <c r="B188" s="91">
        <v>3.14</v>
      </c>
      <c r="C188" s="107">
        <v>5.1020000000000003</v>
      </c>
      <c r="D188" s="90">
        <v>5.0979999999999999</v>
      </c>
      <c r="E188" s="90">
        <v>4.1226966896814243</v>
      </c>
      <c r="F188" s="92">
        <v>18.404130292406848</v>
      </c>
      <c r="G188" s="60"/>
      <c r="H188" s="21"/>
      <c r="I188" s="16"/>
      <c r="J188" s="21"/>
      <c r="K188" s="21"/>
    </row>
    <row r="189" spans="1:11" x14ac:dyDescent="0.25">
      <c r="A189" s="107">
        <v>2.94</v>
      </c>
      <c r="B189" s="91">
        <v>3.36</v>
      </c>
      <c r="C189" s="107">
        <v>5.1020000000000003</v>
      </c>
      <c r="D189" s="90">
        <v>5.09</v>
      </c>
      <c r="E189" s="90">
        <v>8.6712703772870992</v>
      </c>
      <c r="F189" s="92">
        <v>38.709418091247343</v>
      </c>
      <c r="G189" s="60"/>
      <c r="H189" s="21"/>
      <c r="I189" s="16"/>
      <c r="J189" s="21"/>
      <c r="K189" s="21"/>
    </row>
    <row r="190" spans="1:11" x14ac:dyDescent="0.25">
      <c r="A190" s="107">
        <v>2.94</v>
      </c>
      <c r="B190" s="91">
        <v>3.36</v>
      </c>
      <c r="C190" s="107">
        <v>5.1020000000000003</v>
      </c>
      <c r="D190" s="90">
        <v>5.0890000000000004</v>
      </c>
      <c r="E190" s="90">
        <v>8.6729743015113652</v>
      </c>
      <c r="F190" s="92">
        <v>38.71702457937689</v>
      </c>
      <c r="G190" s="60"/>
      <c r="H190" s="21"/>
      <c r="I190" s="16"/>
      <c r="J190" s="21"/>
      <c r="K190" s="21"/>
    </row>
    <row r="191" spans="1:11" x14ac:dyDescent="0.25">
      <c r="A191" s="107">
        <v>2.94</v>
      </c>
      <c r="B191" s="91">
        <v>3.15</v>
      </c>
      <c r="C191" s="107">
        <v>5.1020000000000003</v>
      </c>
      <c r="D191" s="90">
        <v>5.0970000000000004</v>
      </c>
      <c r="E191" s="90">
        <v>4.3296808142428223</v>
      </c>
      <c r="F191" s="92">
        <v>19.328128122861383</v>
      </c>
      <c r="G191" s="60"/>
      <c r="H191" s="21"/>
      <c r="I191" s="16"/>
      <c r="J191" s="21"/>
      <c r="K191" s="21"/>
    </row>
    <row r="192" spans="1:11" x14ac:dyDescent="0.25">
      <c r="A192" s="108">
        <v>2.94</v>
      </c>
      <c r="B192" s="94">
        <v>3.35</v>
      </c>
      <c r="C192" s="108">
        <v>5.1020000000000003</v>
      </c>
      <c r="D192" s="93">
        <v>5.0919999999999996</v>
      </c>
      <c r="E192" s="93">
        <v>8.4614868095427287</v>
      </c>
      <c r="F192" s="95">
        <v>37.772923266479694</v>
      </c>
      <c r="G192" s="76"/>
      <c r="H192" s="27"/>
      <c r="I192" s="20"/>
      <c r="J192" s="21"/>
      <c r="K192" s="21"/>
    </row>
    <row r="193" spans="1:11" x14ac:dyDescent="0.25">
      <c r="A193" s="96">
        <v>2.89</v>
      </c>
      <c r="B193" s="96">
        <v>2.9</v>
      </c>
      <c r="C193" s="97">
        <v>5.1210000000000004</v>
      </c>
      <c r="D193" s="97">
        <v>5.0910000000000002</v>
      </c>
      <c r="E193" s="97">
        <v>0.20718697258807886</v>
      </c>
      <c r="F193" s="98">
        <v>0.92490336433044285</v>
      </c>
      <c r="G193" s="70">
        <f>AVERAGE(F193:F195)</f>
        <v>2.152148950667121</v>
      </c>
      <c r="H193" s="71">
        <f>STDEV(F193:F195)</f>
        <v>1.0628589965816122</v>
      </c>
      <c r="I193" s="72">
        <v>3</v>
      </c>
      <c r="J193" s="21"/>
      <c r="K193" s="21"/>
    </row>
    <row r="194" spans="1:11" x14ac:dyDescent="0.25">
      <c r="A194" s="91">
        <v>2.89</v>
      </c>
      <c r="B194" s="91">
        <v>2.92</v>
      </c>
      <c r="C194" s="90">
        <v>5.1210000000000004</v>
      </c>
      <c r="D194" s="90">
        <v>5.0919999999999996</v>
      </c>
      <c r="E194" s="90">
        <v>0.62143885159814927</v>
      </c>
      <c r="F194" s="92">
        <v>2.7741651774192984</v>
      </c>
      <c r="G194" s="60"/>
      <c r="H194" s="21"/>
      <c r="I194" s="16"/>
      <c r="J194" s="21"/>
      <c r="K194" s="21"/>
    </row>
    <row r="195" spans="1:11" x14ac:dyDescent="0.25">
      <c r="A195" s="94">
        <v>2.89</v>
      </c>
      <c r="B195" s="94">
        <v>2.92</v>
      </c>
      <c r="C195" s="93">
        <v>5.1210000000000004</v>
      </c>
      <c r="D195" s="93">
        <v>5.1230000000000002</v>
      </c>
      <c r="E195" s="93">
        <v>0.61767843691933932</v>
      </c>
      <c r="F195" s="95">
        <v>2.7573783102516227</v>
      </c>
      <c r="G195" s="76"/>
      <c r="H195" s="27"/>
      <c r="I195" s="20"/>
      <c r="J195" s="21"/>
      <c r="K195" s="21"/>
    </row>
    <row r="196" spans="1:11" x14ac:dyDescent="0.25">
      <c r="A196" s="106">
        <v>2.97</v>
      </c>
      <c r="B196" s="96">
        <v>2.92</v>
      </c>
      <c r="C196" s="106">
        <v>5.1029999999999998</v>
      </c>
      <c r="D196" s="97">
        <v>5.0759999999999996</v>
      </c>
      <c r="E196" s="97">
        <v>-1.0353441286675338</v>
      </c>
      <c r="F196" s="98">
        <v>-4.6218797247847379</v>
      </c>
      <c r="G196" s="70">
        <f>AVERAGE(F196:F197)</f>
        <v>-4.1495496964838443</v>
      </c>
      <c r="H196" s="71">
        <f>STDEV(F196:F197)</f>
        <v>0.66797553193919057</v>
      </c>
      <c r="I196" s="72">
        <v>2</v>
      </c>
      <c r="J196" s="21"/>
      <c r="K196" s="21"/>
    </row>
    <row r="197" spans="1:11" x14ac:dyDescent="0.25">
      <c r="A197" s="108">
        <v>2.97</v>
      </c>
      <c r="B197" s="94">
        <v>2.93</v>
      </c>
      <c r="C197" s="108">
        <v>5.1029999999999998</v>
      </c>
      <c r="D197" s="93">
        <v>5.1040000000000001</v>
      </c>
      <c r="E197" s="93">
        <v>-0.82373147290225368</v>
      </c>
      <c r="F197" s="95">
        <v>-3.6772196681829508</v>
      </c>
      <c r="G197" s="76"/>
      <c r="H197" s="27"/>
      <c r="I197" s="20"/>
      <c r="J197" s="21"/>
      <c r="K197" s="21"/>
    </row>
    <row r="198" spans="1:11" x14ac:dyDescent="0.25">
      <c r="A198" s="106">
        <v>2.89</v>
      </c>
      <c r="B198" s="96">
        <v>2.89</v>
      </c>
      <c r="C198" s="106">
        <v>5.109</v>
      </c>
      <c r="D198" s="97">
        <v>5.109</v>
      </c>
      <c r="E198" s="97">
        <v>0</v>
      </c>
      <c r="F198" s="98">
        <v>0</v>
      </c>
      <c r="G198" s="70">
        <f>AVERAGE(F198:F201)</f>
        <v>2.7623377463006182</v>
      </c>
      <c r="H198" s="71">
        <f>STDEV(F198:F201)</f>
        <v>3.1870256586945032</v>
      </c>
      <c r="I198" s="72">
        <v>4</v>
      </c>
      <c r="J198" s="21"/>
      <c r="K198" s="21"/>
    </row>
    <row r="199" spans="1:11" x14ac:dyDescent="0.25">
      <c r="A199" s="107">
        <v>2.89</v>
      </c>
      <c r="B199" s="91">
        <v>2.97</v>
      </c>
      <c r="C199" s="107">
        <v>5.109</v>
      </c>
      <c r="D199" s="90">
        <v>5.1050000000000004</v>
      </c>
      <c r="E199" s="90">
        <v>1.6490769030584314</v>
      </c>
      <c r="F199" s="92">
        <v>7.3616442029431441</v>
      </c>
      <c r="G199" s="60"/>
      <c r="H199" s="21"/>
      <c r="I199" s="16"/>
      <c r="J199" s="21"/>
      <c r="K199" s="21"/>
    </row>
    <row r="200" spans="1:11" x14ac:dyDescent="0.25">
      <c r="A200" s="107">
        <v>2.89</v>
      </c>
      <c r="B200" s="91">
        <v>2.91</v>
      </c>
      <c r="C200" s="107">
        <v>5.109</v>
      </c>
      <c r="D200" s="90">
        <v>5.1079999999999997</v>
      </c>
      <c r="E200" s="90">
        <v>0.41202709426944467</v>
      </c>
      <c r="F200" s="92">
        <v>1.8393301515282281</v>
      </c>
      <c r="G200" s="60"/>
      <c r="H200" s="21"/>
      <c r="I200" s="16"/>
      <c r="J200" s="21"/>
      <c r="K200" s="21"/>
    </row>
    <row r="201" spans="1:11" x14ac:dyDescent="0.25">
      <c r="A201" s="108">
        <v>2.89</v>
      </c>
      <c r="B201" s="94">
        <v>2.91</v>
      </c>
      <c r="C201" s="108">
        <v>5.109</v>
      </c>
      <c r="D201" s="93">
        <v>5.0830000000000002</v>
      </c>
      <c r="E201" s="93">
        <v>0.41405358991310698</v>
      </c>
      <c r="F201" s="95">
        <v>1.8483766307311009</v>
      </c>
      <c r="G201" s="76"/>
      <c r="H201" s="27"/>
      <c r="I201" s="20"/>
      <c r="J201" s="21"/>
      <c r="K201" s="21"/>
    </row>
    <row r="202" spans="1:11" x14ac:dyDescent="0.25">
      <c r="A202" s="106">
        <v>2.88</v>
      </c>
      <c r="B202" s="96">
        <v>3.41</v>
      </c>
      <c r="C202" s="106">
        <v>5.0960000000000001</v>
      </c>
      <c r="D202" s="97">
        <v>5.0659999999999998</v>
      </c>
      <c r="E202" s="97">
        <v>10.981227000300466</v>
      </c>
      <c r="F202" s="98">
        <v>49.021295452041315</v>
      </c>
      <c r="G202" s="70">
        <f>AVERAGE(F202:F210)</f>
        <v>39.574549538954656</v>
      </c>
      <c r="H202" s="71">
        <f>STDEV(F202:F210)</f>
        <v>18.48931166760946</v>
      </c>
      <c r="I202" s="72">
        <f>COUNT(F202:F210)</f>
        <v>9</v>
      </c>
      <c r="J202" s="21"/>
      <c r="K202" s="21"/>
    </row>
    <row r="203" spans="1:11" x14ac:dyDescent="0.25">
      <c r="A203" s="107">
        <v>2.88</v>
      </c>
      <c r="B203" s="91">
        <v>3.42</v>
      </c>
      <c r="C203" s="107">
        <v>5.0960000000000001</v>
      </c>
      <c r="D203" s="90">
        <v>5.08</v>
      </c>
      <c r="E203" s="90">
        <v>11.157585734326979</v>
      </c>
      <c r="F203" s="92">
        <v>49.808578476609071</v>
      </c>
      <c r="G203" s="60"/>
      <c r="H203" s="21"/>
      <c r="I203" s="16"/>
      <c r="J203" s="21"/>
      <c r="K203" s="21"/>
    </row>
    <row r="204" spans="1:11" x14ac:dyDescent="0.25">
      <c r="A204" s="107">
        <v>2.88</v>
      </c>
      <c r="B204" s="91">
        <v>3.41</v>
      </c>
      <c r="C204" s="107">
        <v>5.0960000000000001</v>
      </c>
      <c r="D204" s="90">
        <v>5.0789999999999997</v>
      </c>
      <c r="E204" s="90">
        <v>10.953119902248901</v>
      </c>
      <c r="F204" s="92">
        <v>48.895822555629316</v>
      </c>
      <c r="G204" s="60"/>
      <c r="H204" s="21"/>
      <c r="I204" s="16"/>
      <c r="J204" s="21"/>
      <c r="K204" s="21"/>
    </row>
    <row r="205" spans="1:11" x14ac:dyDescent="0.25">
      <c r="A205" s="107">
        <v>2.88</v>
      </c>
      <c r="B205" s="91">
        <v>3.39</v>
      </c>
      <c r="C205" s="107">
        <v>5.0960000000000001</v>
      </c>
      <c r="D205" s="90">
        <v>5.08</v>
      </c>
      <c r="E205" s="90">
        <v>10.537719860197708</v>
      </c>
      <c r="F205" s="92">
        <v>47.041435227908586</v>
      </c>
      <c r="G205" s="60"/>
      <c r="H205" s="21"/>
      <c r="I205" s="16"/>
      <c r="J205" s="21"/>
      <c r="K205" s="21"/>
    </row>
    <row r="206" spans="1:11" x14ac:dyDescent="0.25">
      <c r="A206" s="107">
        <v>2.88</v>
      </c>
      <c r="B206" s="91">
        <v>3.04</v>
      </c>
      <c r="C206" s="107">
        <v>5.0960000000000001</v>
      </c>
      <c r="D206" s="90">
        <v>5.0919999999999996</v>
      </c>
      <c r="E206" s="90">
        <v>3.2981603986140118</v>
      </c>
      <c r="F206" s="92">
        <v>14.723317835452811</v>
      </c>
      <c r="G206" s="60"/>
      <c r="H206" s="21"/>
      <c r="I206" s="16"/>
      <c r="J206" s="21"/>
      <c r="K206" s="21"/>
    </row>
    <row r="207" spans="1:11" x14ac:dyDescent="0.25">
      <c r="A207" s="107">
        <v>2.88</v>
      </c>
      <c r="B207" s="91">
        <v>3</v>
      </c>
      <c r="C207" s="107">
        <v>5.0960000000000001</v>
      </c>
      <c r="D207" s="90">
        <v>5.093</v>
      </c>
      <c r="E207" s="90">
        <v>2.4731346087388393</v>
      </c>
      <c r="F207" s="92">
        <v>11.040320206871053</v>
      </c>
      <c r="G207" s="60"/>
      <c r="H207" s="21"/>
      <c r="I207" s="16"/>
      <c r="J207" s="21"/>
      <c r="K207" s="21"/>
    </row>
    <row r="208" spans="1:11" x14ac:dyDescent="0.25">
      <c r="A208" s="107">
        <v>2.88</v>
      </c>
      <c r="B208" s="91">
        <v>3.63</v>
      </c>
      <c r="C208" s="107">
        <v>5.0960000000000001</v>
      </c>
      <c r="D208" s="90">
        <v>5.0720000000000001</v>
      </c>
      <c r="E208" s="90">
        <v>15.521089513883696</v>
      </c>
      <c r="F208" s="92">
        <v>69.287695698928218</v>
      </c>
      <c r="G208" s="60"/>
      <c r="H208" s="21"/>
      <c r="I208" s="16"/>
      <c r="J208" s="21"/>
      <c r="K208" s="21"/>
    </row>
    <row r="209" spans="1:11" x14ac:dyDescent="0.25">
      <c r="A209" s="107">
        <v>2.88</v>
      </c>
      <c r="B209" s="91">
        <v>3.25</v>
      </c>
      <c r="C209" s="107">
        <v>5.0960000000000001</v>
      </c>
      <c r="D209" s="90">
        <v>5.085</v>
      </c>
      <c r="E209" s="90">
        <v>7.6374952278819297</v>
      </c>
      <c r="F209" s="92">
        <v>34.09454244678772</v>
      </c>
      <c r="G209" s="60"/>
      <c r="H209" s="21"/>
      <c r="I209" s="16"/>
      <c r="J209" s="21"/>
      <c r="K209" s="21"/>
    </row>
    <row r="210" spans="1:11" x14ac:dyDescent="0.25">
      <c r="A210" s="108">
        <v>2.88</v>
      </c>
      <c r="B210" s="94">
        <v>3.23</v>
      </c>
      <c r="C210" s="108">
        <v>5.0960000000000001</v>
      </c>
      <c r="D210" s="93">
        <v>5.0839999999999996</v>
      </c>
      <c r="E210" s="93">
        <v>7.2260787057556648</v>
      </c>
      <c r="F210" s="95">
        <v>32.257937950363868</v>
      </c>
      <c r="G210" s="76"/>
      <c r="H210" s="27"/>
      <c r="I210" s="20"/>
      <c r="J210" s="21"/>
      <c r="K210" s="21"/>
    </row>
    <row r="211" spans="1:11" x14ac:dyDescent="0.25">
      <c r="A211" s="106">
        <v>2.89</v>
      </c>
      <c r="B211" s="96">
        <v>2.89</v>
      </c>
      <c r="C211" s="106">
        <v>5.1100000000000003</v>
      </c>
      <c r="D211" s="97">
        <v>5.1120000000000001</v>
      </c>
      <c r="E211" s="97">
        <v>0</v>
      </c>
      <c r="F211" s="98">
        <v>0</v>
      </c>
      <c r="G211" s="70">
        <f>AVERAGE(F211:F217)</f>
        <v>0.52521448490596179</v>
      </c>
      <c r="H211" s="71">
        <f>STDEV(F211:F217)</f>
        <v>0.49129317523896265</v>
      </c>
      <c r="I211" s="72">
        <f>COUNT(F211:F217)</f>
        <v>7</v>
      </c>
      <c r="J211" s="21"/>
      <c r="K211" s="21"/>
    </row>
    <row r="212" spans="1:11" x14ac:dyDescent="0.25">
      <c r="A212" s="107">
        <v>2.89</v>
      </c>
      <c r="B212" s="91">
        <v>2.89</v>
      </c>
      <c r="C212" s="107">
        <v>5.1100000000000003</v>
      </c>
      <c r="D212" s="90">
        <v>5.1100000000000003</v>
      </c>
      <c r="E212" s="90">
        <v>0</v>
      </c>
      <c r="F212" s="92">
        <v>0</v>
      </c>
      <c r="G212" s="60"/>
      <c r="H212" s="21"/>
      <c r="I212" s="16"/>
      <c r="J212" s="21"/>
      <c r="K212" s="21"/>
    </row>
    <row r="213" spans="1:11" x14ac:dyDescent="0.25">
      <c r="A213" s="107">
        <v>2.89</v>
      </c>
      <c r="B213" s="91">
        <v>2.9</v>
      </c>
      <c r="C213" s="107">
        <v>5.1100000000000003</v>
      </c>
      <c r="D213" s="90">
        <v>5.1109999999999998</v>
      </c>
      <c r="E213" s="90">
        <v>0.20593292349591452</v>
      </c>
      <c r="F213" s="92">
        <v>0.919305163778112</v>
      </c>
      <c r="G213" s="60"/>
      <c r="H213" s="21"/>
      <c r="I213" s="16"/>
      <c r="J213" s="21"/>
      <c r="K213" s="21"/>
    </row>
    <row r="214" spans="1:11" x14ac:dyDescent="0.25">
      <c r="A214" s="107">
        <v>2.89</v>
      </c>
      <c r="B214" s="91">
        <v>2.9</v>
      </c>
      <c r="C214" s="107">
        <v>5.1100000000000003</v>
      </c>
      <c r="D214" s="90">
        <v>5.1130000000000004</v>
      </c>
      <c r="E214" s="90">
        <v>0.20585237081705829</v>
      </c>
      <c r="F214" s="92">
        <v>0.91894556856442999</v>
      </c>
      <c r="G214" s="60"/>
      <c r="H214" s="21"/>
      <c r="I214" s="16"/>
      <c r="J214" s="21"/>
      <c r="K214" s="21"/>
    </row>
    <row r="215" spans="1:11" x14ac:dyDescent="0.25">
      <c r="A215" s="107">
        <v>2.89</v>
      </c>
      <c r="B215" s="91">
        <v>2.89</v>
      </c>
      <c r="C215" s="107">
        <v>5.1100000000000003</v>
      </c>
      <c r="D215" s="90">
        <v>5.1120000000000001</v>
      </c>
      <c r="E215" s="90">
        <v>0</v>
      </c>
      <c r="F215" s="92">
        <v>0</v>
      </c>
      <c r="G215" s="60"/>
      <c r="H215" s="21"/>
      <c r="I215" s="16"/>
      <c r="J215" s="21"/>
      <c r="K215" s="21"/>
    </row>
    <row r="216" spans="1:11" x14ac:dyDescent="0.25">
      <c r="A216" s="107">
        <v>2.89</v>
      </c>
      <c r="B216" s="91">
        <v>2.9</v>
      </c>
      <c r="C216" s="107">
        <v>5.1100000000000003</v>
      </c>
      <c r="D216" s="90">
        <v>5.1120000000000001</v>
      </c>
      <c r="E216" s="90">
        <v>0.20589263927770327</v>
      </c>
      <c r="F216" s="92">
        <v>0.91912533099959515</v>
      </c>
      <c r="G216" s="60"/>
      <c r="H216" s="21"/>
      <c r="I216" s="16"/>
      <c r="J216" s="21"/>
      <c r="K216" s="21"/>
    </row>
    <row r="217" spans="1:11" x14ac:dyDescent="0.25">
      <c r="A217" s="108">
        <v>2.89</v>
      </c>
      <c r="B217" s="94">
        <v>2.9</v>
      </c>
      <c r="C217" s="108">
        <v>5.1100000000000003</v>
      </c>
      <c r="D217" s="93">
        <v>5.1120000000000001</v>
      </c>
      <c r="E217" s="93">
        <v>0.20589263927770327</v>
      </c>
      <c r="F217" s="95">
        <v>0.91912533099959515</v>
      </c>
      <c r="G217" s="76"/>
      <c r="H217" s="27"/>
      <c r="I217" s="20"/>
      <c r="J217" s="21"/>
      <c r="K217" s="21"/>
    </row>
    <row r="218" spans="1:11" x14ac:dyDescent="0.25">
      <c r="A218" s="97">
        <v>2.94</v>
      </c>
      <c r="B218" s="96">
        <v>2.95</v>
      </c>
      <c r="C218" s="97">
        <v>5.0229999999999997</v>
      </c>
      <c r="D218" s="97">
        <v>5.0350000000000001</v>
      </c>
      <c r="E218" s="97">
        <v>0.20548232404067981</v>
      </c>
      <c r="F218" s="98">
        <v>0.91729364274999881</v>
      </c>
      <c r="G218" s="99">
        <f>AVERAGE(F218:F219)</f>
        <v>0.4586468213749994</v>
      </c>
      <c r="H218" s="71">
        <f>STDEV(F218:F219)</f>
        <v>0.64862455512783446</v>
      </c>
      <c r="I218" s="72">
        <v>2</v>
      </c>
      <c r="J218" s="21"/>
      <c r="K218" s="21"/>
    </row>
    <row r="219" spans="1:11" x14ac:dyDescent="0.25">
      <c r="A219" s="93">
        <v>2.94</v>
      </c>
      <c r="B219" s="94">
        <v>2.94</v>
      </c>
      <c r="C219" s="93">
        <v>5.0229999999999997</v>
      </c>
      <c r="D219" s="93">
        <v>5.0309999999999997</v>
      </c>
      <c r="E219" s="93">
        <v>0</v>
      </c>
      <c r="F219" s="95">
        <v>0</v>
      </c>
      <c r="G219" s="101"/>
      <c r="H219" s="27"/>
      <c r="I219" s="20"/>
      <c r="J219" s="21"/>
      <c r="K219" s="21"/>
    </row>
    <row r="220" spans="1:11" x14ac:dyDescent="0.25">
      <c r="A220" s="97">
        <v>2.95</v>
      </c>
      <c r="B220" s="96">
        <v>12.33</v>
      </c>
      <c r="C220" s="97">
        <v>5.0259999999999998</v>
      </c>
      <c r="D220" s="97">
        <v>0.57899999999999996</v>
      </c>
      <c r="E220" s="97">
        <v>1677.0944613124298</v>
      </c>
      <c r="F220" s="98">
        <v>7486.7173847448175</v>
      </c>
      <c r="G220" s="99">
        <f>AVERAGE(F220:F221)</f>
        <v>11407.06750356362</v>
      </c>
      <c r="H220" s="71">
        <f>STDEV(F220:F221)</f>
        <v>5544.2123072845252</v>
      </c>
      <c r="I220" s="72">
        <v>2</v>
      </c>
      <c r="J220" s="21"/>
      <c r="K220" s="21"/>
    </row>
    <row r="221" spans="1:11" x14ac:dyDescent="0.25">
      <c r="A221" s="93">
        <v>2.95</v>
      </c>
      <c r="B221" s="94">
        <v>12.9</v>
      </c>
      <c r="C221" s="93">
        <v>5.0259999999999998</v>
      </c>
      <c r="D221" s="93">
        <v>0.3</v>
      </c>
      <c r="E221" s="93">
        <v>3433.4843803638855</v>
      </c>
      <c r="F221" s="95">
        <v>15327.417622382422</v>
      </c>
      <c r="G221" s="101" t="s">
        <v>268</v>
      </c>
      <c r="H221" s="27"/>
      <c r="I221" s="20"/>
      <c r="J221" s="21"/>
      <c r="K221" s="21"/>
    </row>
    <row r="222" spans="1:11" x14ac:dyDescent="0.25">
      <c r="A222" s="97">
        <v>2.94</v>
      </c>
      <c r="B222" s="96">
        <v>2.94</v>
      </c>
      <c r="C222" s="97">
        <v>5.016</v>
      </c>
      <c r="D222" s="97">
        <v>5.0339999999999998</v>
      </c>
      <c r="E222" s="97">
        <v>0</v>
      </c>
      <c r="F222" s="98">
        <v>0</v>
      </c>
      <c r="G222" s="99">
        <f>AVERAGE(F222:F224)</f>
        <v>0.30606789407244378</v>
      </c>
      <c r="H222" s="71">
        <f>STDEV(F222:F224)</f>
        <v>0.53012514309908187</v>
      </c>
      <c r="I222" s="72">
        <v>3</v>
      </c>
      <c r="J222" s="21"/>
      <c r="K222" s="21"/>
    </row>
    <row r="223" spans="1:11" x14ac:dyDescent="0.25">
      <c r="A223" s="90">
        <v>2.94</v>
      </c>
      <c r="B223" s="91">
        <v>2.94</v>
      </c>
      <c r="C223" s="90">
        <v>5.016</v>
      </c>
      <c r="D223" s="90">
        <v>5.0309999999999997</v>
      </c>
      <c r="E223" s="90">
        <v>0</v>
      </c>
      <c r="F223" s="92">
        <v>0</v>
      </c>
      <c r="G223" s="100"/>
      <c r="H223" s="21"/>
      <c r="I223" s="16"/>
      <c r="J223" s="21"/>
      <c r="K223" s="21"/>
    </row>
    <row r="224" spans="1:11" x14ac:dyDescent="0.25">
      <c r="A224" s="93">
        <v>2.94</v>
      </c>
      <c r="B224" s="94">
        <v>2.95</v>
      </c>
      <c r="C224" s="93">
        <v>5.016</v>
      </c>
      <c r="D224" s="93">
        <v>5.0229999999999997</v>
      </c>
      <c r="E224" s="93">
        <v>0.20568618136182684</v>
      </c>
      <c r="F224" s="95">
        <v>0.91820368221733129</v>
      </c>
      <c r="G224" s="101"/>
      <c r="H224" s="27"/>
      <c r="I224" s="20"/>
      <c r="J224" s="21"/>
      <c r="K224" s="21"/>
    </row>
    <row r="225" spans="1:11" x14ac:dyDescent="0.25">
      <c r="A225" s="97">
        <v>2.95</v>
      </c>
      <c r="B225" s="96">
        <v>2.95</v>
      </c>
      <c r="C225" s="97">
        <v>5.0419999999999998</v>
      </c>
      <c r="D225" s="97">
        <v>5.0439999999999996</v>
      </c>
      <c r="E225" s="97">
        <v>0</v>
      </c>
      <c r="F225" s="98">
        <v>0</v>
      </c>
      <c r="G225" s="99">
        <f>AVERAGE(F225:F228)</f>
        <v>0.68975060119787623</v>
      </c>
      <c r="H225" s="71">
        <f>STDEV(F225:F228)</f>
        <v>1.3795012023957525</v>
      </c>
      <c r="I225" s="72">
        <v>4</v>
      </c>
      <c r="J225" s="21"/>
      <c r="K225" s="21"/>
    </row>
    <row r="226" spans="1:11" x14ac:dyDescent="0.25">
      <c r="A226" s="90">
        <v>2.95</v>
      </c>
      <c r="B226" s="91">
        <v>2.98</v>
      </c>
      <c r="C226" s="90">
        <v>5.0419999999999998</v>
      </c>
      <c r="D226" s="90">
        <v>5.0410000000000004</v>
      </c>
      <c r="E226" s="90">
        <v>0.61804224923086504</v>
      </c>
      <c r="F226" s="92">
        <v>2.7590024047915049</v>
      </c>
      <c r="G226" s="100"/>
      <c r="H226" s="21"/>
      <c r="I226" s="16"/>
      <c r="J226" s="21"/>
      <c r="K226" s="21"/>
    </row>
    <row r="227" spans="1:11" x14ac:dyDescent="0.25">
      <c r="A227" s="90">
        <v>2.95</v>
      </c>
      <c r="B227" s="91">
        <v>2.95</v>
      </c>
      <c r="C227" s="90">
        <v>5.0419999999999998</v>
      </c>
      <c r="D227" s="90">
        <v>5.0430000000000001</v>
      </c>
      <c r="E227" s="90">
        <v>0</v>
      </c>
      <c r="F227" s="92">
        <v>0</v>
      </c>
      <c r="G227" s="100"/>
      <c r="H227" s="21"/>
      <c r="I227" s="16"/>
      <c r="J227" s="21"/>
      <c r="K227" s="21"/>
    </row>
    <row r="228" spans="1:11" x14ac:dyDescent="0.25">
      <c r="A228" s="93">
        <v>2.95</v>
      </c>
      <c r="B228" s="94">
        <v>2.95</v>
      </c>
      <c r="C228" s="93">
        <v>5.0419999999999998</v>
      </c>
      <c r="D228" s="93">
        <v>5.0350000000000001</v>
      </c>
      <c r="E228" s="93">
        <v>0</v>
      </c>
      <c r="F228" s="95">
        <v>0</v>
      </c>
      <c r="G228" s="101"/>
      <c r="H228" s="27"/>
      <c r="I228" s="20"/>
      <c r="J228" s="21"/>
      <c r="K228" s="21"/>
    </row>
    <row r="229" spans="1:11" x14ac:dyDescent="0.25">
      <c r="A229" s="97">
        <v>2.93</v>
      </c>
      <c r="B229" s="96">
        <v>2.93</v>
      </c>
      <c r="C229" s="97">
        <v>4.9320000000000004</v>
      </c>
      <c r="D229" s="97">
        <v>4.95</v>
      </c>
      <c r="E229" s="97">
        <v>0</v>
      </c>
      <c r="F229" s="98">
        <v>0</v>
      </c>
      <c r="G229" s="99">
        <f>AVERAGE(F231:F233,F229)</f>
        <v>1.147823975306443</v>
      </c>
      <c r="H229" s="71">
        <f>STDEV(F229,F231:F233)</f>
        <v>0.87802617644506142</v>
      </c>
      <c r="I229" s="72">
        <v>5</v>
      </c>
      <c r="J229" s="21"/>
      <c r="K229" s="21"/>
    </row>
    <row r="230" spans="1:11" x14ac:dyDescent="0.25">
      <c r="A230" s="90">
        <v>2.93</v>
      </c>
      <c r="B230" s="91">
        <v>3.26</v>
      </c>
      <c r="C230" s="90">
        <v>4.9320000000000004</v>
      </c>
      <c r="D230" s="90">
        <v>4.9720000000000004</v>
      </c>
      <c r="E230" s="90">
        <v>6.7424332181949005</v>
      </c>
      <c r="F230" s="92">
        <v>30.098896129343856</v>
      </c>
      <c r="G230" s="100" t="s">
        <v>269</v>
      </c>
      <c r="H230" s="21"/>
      <c r="I230" s="16"/>
      <c r="J230" s="21"/>
      <c r="K230" s="21"/>
    </row>
    <row r="231" spans="1:11" x14ac:dyDescent="0.25">
      <c r="A231" s="90">
        <v>2.93</v>
      </c>
      <c r="B231" s="91">
        <v>2.95</v>
      </c>
      <c r="C231" s="90">
        <v>4.9320000000000004</v>
      </c>
      <c r="D231" s="90">
        <v>4.9429999999999996</v>
      </c>
      <c r="E231" s="90">
        <v>0.4110297140230767</v>
      </c>
      <c r="F231" s="92">
        <v>1.8348777463704167</v>
      </c>
      <c r="G231" s="100"/>
      <c r="H231" s="21"/>
      <c r="I231" s="16"/>
      <c r="J231" s="21"/>
      <c r="K231" s="21"/>
    </row>
    <row r="232" spans="1:11" x14ac:dyDescent="0.25">
      <c r="A232" s="90">
        <v>2.93</v>
      </c>
      <c r="B232" s="91">
        <v>2.95</v>
      </c>
      <c r="C232" s="90">
        <v>4.9320000000000004</v>
      </c>
      <c r="D232" s="90">
        <v>4.9429999999999996</v>
      </c>
      <c r="E232" s="90">
        <v>0.4110297140230767</v>
      </c>
      <c r="F232" s="92">
        <v>1.8348777463704167</v>
      </c>
      <c r="G232" s="100"/>
      <c r="H232" s="21"/>
      <c r="I232" s="16"/>
      <c r="J232" s="21"/>
      <c r="K232" s="21"/>
    </row>
    <row r="233" spans="1:11" x14ac:dyDescent="0.25">
      <c r="A233" s="93">
        <v>2.93</v>
      </c>
      <c r="B233" s="94">
        <v>2.94</v>
      </c>
      <c r="C233" s="93">
        <v>4.9320000000000004</v>
      </c>
      <c r="D233" s="93">
        <v>4.9210000000000003</v>
      </c>
      <c r="E233" s="93">
        <v>0.2064336391400145</v>
      </c>
      <c r="F233" s="95">
        <v>0.92154040848493879</v>
      </c>
      <c r="G233" s="101"/>
      <c r="H233" s="27"/>
      <c r="I233" s="20"/>
      <c r="J233" s="21"/>
      <c r="K233" s="21"/>
    </row>
    <row r="234" spans="1:11" x14ac:dyDescent="0.25">
      <c r="A234" s="97">
        <v>3</v>
      </c>
      <c r="B234" s="96">
        <v>2.95</v>
      </c>
      <c r="C234" s="97">
        <v>5.0350000000000001</v>
      </c>
      <c r="D234" s="97">
        <v>5.04</v>
      </c>
      <c r="E234" s="97">
        <v>-1.0288444248279434</v>
      </c>
      <c r="F234" s="98">
        <v>-4.5928643968744218</v>
      </c>
      <c r="G234" s="99">
        <f>AVERAGE(F234:F237)</f>
        <v>0.23412277933997983</v>
      </c>
      <c r="H234" s="71">
        <f>STDEV(F234:F237)</f>
        <v>6.3068110088440363</v>
      </c>
      <c r="I234" s="72">
        <v>4</v>
      </c>
      <c r="J234" s="21"/>
      <c r="K234" s="21"/>
    </row>
    <row r="235" spans="1:11" x14ac:dyDescent="0.25">
      <c r="A235" s="90">
        <v>3</v>
      </c>
      <c r="B235" s="91">
        <v>3</v>
      </c>
      <c r="C235" s="90">
        <v>5.0350000000000001</v>
      </c>
      <c r="D235" s="90">
        <v>5.0350000000000001</v>
      </c>
      <c r="E235" s="90">
        <v>0</v>
      </c>
      <c r="F235" s="92">
        <v>0</v>
      </c>
      <c r="G235" s="100"/>
      <c r="H235" s="21"/>
      <c r="I235" s="16"/>
      <c r="J235" s="21"/>
      <c r="K235" s="21"/>
    </row>
    <row r="236" spans="1:11" x14ac:dyDescent="0.25">
      <c r="A236" s="90">
        <v>3</v>
      </c>
      <c r="B236" s="91">
        <v>3.1</v>
      </c>
      <c r="C236" s="90">
        <v>5.0350000000000001</v>
      </c>
      <c r="D236" s="90">
        <v>5.0250000000000004</v>
      </c>
      <c r="E236" s="90">
        <v>2.0638312044309881</v>
      </c>
      <c r="F236" s="92">
        <v>9.2131488797003751</v>
      </c>
      <c r="G236" s="100"/>
      <c r="H236" s="21"/>
      <c r="I236" s="16"/>
      <c r="J236" s="21"/>
      <c r="K236" s="21"/>
    </row>
    <row r="237" spans="1:11" x14ac:dyDescent="0.25">
      <c r="A237" s="93">
        <v>3</v>
      </c>
      <c r="B237" s="94">
        <v>2.96</v>
      </c>
      <c r="C237" s="93">
        <v>5.0350000000000001</v>
      </c>
      <c r="D237" s="93">
        <v>5.0270000000000001</v>
      </c>
      <c r="E237" s="93">
        <v>-0.8252040423525534</v>
      </c>
      <c r="F237" s="95">
        <v>-3.683793365466034</v>
      </c>
      <c r="G237" s="101"/>
      <c r="H237" s="27"/>
      <c r="I237" s="20"/>
      <c r="J237" s="21"/>
      <c r="K237" s="21"/>
    </row>
    <row r="238" spans="1:11" x14ac:dyDescent="0.25">
      <c r="A238" s="97">
        <v>2.94</v>
      </c>
      <c r="B238" s="96">
        <v>4.03</v>
      </c>
      <c r="C238" s="97">
        <v>5.0250000000000004</v>
      </c>
      <c r="D238" s="97">
        <v>5.0119999999999996</v>
      </c>
      <c r="E238" s="97">
        <v>22.509314411632484</v>
      </c>
      <c r="F238" s="98">
        <v>100.48383046496858</v>
      </c>
      <c r="G238" s="99">
        <f>AVERAGE(F238:F244,F246)</f>
        <v>97.399496891807786</v>
      </c>
      <c r="H238" s="71">
        <f>STDEV(F238:F246)</f>
        <v>68.027321802814043</v>
      </c>
      <c r="I238" s="72">
        <f>COUNT(F238:F244,F246)</f>
        <v>8</v>
      </c>
      <c r="J238" s="21"/>
      <c r="K238" s="21"/>
    </row>
    <row r="239" spans="1:11" x14ac:dyDescent="0.25">
      <c r="A239" s="90">
        <v>2.95</v>
      </c>
      <c r="B239" s="91">
        <v>3.33</v>
      </c>
      <c r="C239" s="90">
        <v>5.03</v>
      </c>
      <c r="D239" s="90">
        <v>5.0309999999999997</v>
      </c>
      <c r="E239" s="90">
        <v>7.8254267414327749</v>
      </c>
      <c r="F239" s="92">
        <v>34.933487516430056</v>
      </c>
      <c r="G239" s="100"/>
      <c r="H239" s="21"/>
      <c r="I239" s="16"/>
      <c r="J239" s="21"/>
      <c r="K239" s="21"/>
    </row>
    <row r="240" spans="1:11" x14ac:dyDescent="0.25">
      <c r="A240" s="90">
        <v>2.95</v>
      </c>
      <c r="B240" s="91">
        <v>3.28</v>
      </c>
      <c r="C240" s="90">
        <v>5.03</v>
      </c>
      <c r="D240" s="90">
        <v>5.0259999999999998</v>
      </c>
      <c r="E240" s="90">
        <v>6.8025259382416303</v>
      </c>
      <c r="F240" s="92">
        <v>30.367156040904462</v>
      </c>
      <c r="G240" s="100"/>
      <c r="H240" s="21"/>
      <c r="I240" s="16"/>
      <c r="J240" s="21"/>
      <c r="K240" s="21"/>
    </row>
    <row r="241" spans="1:11" x14ac:dyDescent="0.25">
      <c r="A241" s="90">
        <v>2.95</v>
      </c>
      <c r="B241" s="91">
        <v>3.55</v>
      </c>
      <c r="C241" s="90">
        <v>5.03</v>
      </c>
      <c r="D241" s="90">
        <v>5.0259999999999998</v>
      </c>
      <c r="E241" s="90">
        <v>12.368228978621152</v>
      </c>
      <c r="F241" s="92">
        <v>55.213010983462688</v>
      </c>
      <c r="G241" s="100"/>
      <c r="H241" s="21"/>
      <c r="I241" s="16"/>
      <c r="J241" s="21"/>
      <c r="K241" s="21"/>
    </row>
    <row r="242" spans="1:11" x14ac:dyDescent="0.25">
      <c r="A242" s="90">
        <v>2.95</v>
      </c>
      <c r="B242" s="91">
        <v>4.26</v>
      </c>
      <c r="C242" s="90">
        <v>5.03</v>
      </c>
      <c r="D242" s="90">
        <v>5.0030000000000001</v>
      </c>
      <c r="E242" s="90">
        <v>27.128110363442069</v>
      </c>
      <c r="F242" s="92">
        <v>121.10259747344175</v>
      </c>
      <c r="G242" s="100"/>
      <c r="H242" s="21"/>
      <c r="I242" s="16"/>
      <c r="J242" s="21"/>
      <c r="K242" s="21"/>
    </row>
    <row r="243" spans="1:11" x14ac:dyDescent="0.25">
      <c r="A243" s="90">
        <v>2.95</v>
      </c>
      <c r="B243" s="91">
        <v>4.3</v>
      </c>
      <c r="C243" s="90">
        <v>5.03</v>
      </c>
      <c r="D243" s="90">
        <v>5.0060000000000002</v>
      </c>
      <c r="E243" s="90">
        <v>27.939695845932345</v>
      </c>
      <c r="F243" s="92">
        <v>124.72559622582659</v>
      </c>
      <c r="G243" s="100"/>
      <c r="H243" s="21"/>
      <c r="I243" s="16"/>
      <c r="J243" s="21"/>
      <c r="K243" s="21"/>
    </row>
    <row r="244" spans="1:11" x14ac:dyDescent="0.25">
      <c r="A244" s="90">
        <v>2.95</v>
      </c>
      <c r="B244" s="91">
        <v>4.7</v>
      </c>
      <c r="C244" s="90">
        <v>5.03</v>
      </c>
      <c r="D244" s="90">
        <v>4.9820000000000002</v>
      </c>
      <c r="E244" s="90">
        <v>36.392599351486147</v>
      </c>
      <c r="F244" s="92">
        <v>162.46020276496932</v>
      </c>
      <c r="G244" s="100"/>
      <c r="H244" s="21"/>
      <c r="I244" s="16"/>
      <c r="J244" s="21"/>
      <c r="K244" s="21"/>
    </row>
    <row r="245" spans="1:11" x14ac:dyDescent="0.25">
      <c r="A245" s="90">
        <v>2.94</v>
      </c>
      <c r="B245" s="91">
        <v>5.4</v>
      </c>
      <c r="C245" s="90">
        <v>5.0309999999999997</v>
      </c>
      <c r="D245" s="90">
        <v>4.7060000000000004</v>
      </c>
      <c r="E245" s="90">
        <v>54.168681828268397</v>
      </c>
      <c r="F245" s="92">
        <v>241.81441254957295</v>
      </c>
      <c r="G245" s="60"/>
      <c r="H245" s="21"/>
      <c r="I245" s="16"/>
      <c r="J245" s="107" t="s">
        <v>269</v>
      </c>
      <c r="K245" s="21"/>
    </row>
    <row r="246" spans="1:11" x14ac:dyDescent="0.25">
      <c r="A246" s="93">
        <v>2.94</v>
      </c>
      <c r="B246" s="94">
        <v>4.5599999999999996</v>
      </c>
      <c r="C246" s="93">
        <v>5.0309999999999997</v>
      </c>
      <c r="D246" s="93">
        <v>4.9989999999999997</v>
      </c>
      <c r="E246" s="93">
        <v>33.581257961169975</v>
      </c>
      <c r="F246" s="95">
        <v>149.91009366445888</v>
      </c>
      <c r="G246" s="101"/>
      <c r="H246" s="27"/>
      <c r="I246" s="20"/>
      <c r="J246" s="21"/>
      <c r="K246" s="21"/>
    </row>
    <row r="247" spans="1:11" x14ac:dyDescent="0.25">
      <c r="A247" s="97">
        <v>3.01</v>
      </c>
      <c r="B247" s="96">
        <v>3.99</v>
      </c>
      <c r="C247" s="97">
        <v>5.0339999999999998</v>
      </c>
      <c r="D247" s="97">
        <v>5.0229999999999997</v>
      </c>
      <c r="E247" s="97">
        <v>20.229580387478165</v>
      </c>
      <c r="F247" s="98">
        <v>90.306869807741279</v>
      </c>
      <c r="G247" s="99">
        <f>AVERAGE(F247:F252)</f>
        <v>136.36542684038253</v>
      </c>
      <c r="H247" s="71">
        <f>STDEV(F247:F252)</f>
        <v>53.010858157403327</v>
      </c>
      <c r="I247" s="72">
        <f>COUNT(F247:F252)</f>
        <v>6</v>
      </c>
      <c r="J247" s="21" t="s">
        <v>270</v>
      </c>
      <c r="K247" s="21"/>
    </row>
    <row r="248" spans="1:11" x14ac:dyDescent="0.25">
      <c r="A248" s="90">
        <v>3.01</v>
      </c>
      <c r="B248" s="91">
        <v>3.64</v>
      </c>
      <c r="C248" s="90">
        <v>5.0339999999999998</v>
      </c>
      <c r="D248" s="90">
        <v>5.0289999999999999</v>
      </c>
      <c r="E248" s="90">
        <v>12.989214563769075</v>
      </c>
      <c r="F248" s="92">
        <v>57.985152734121527</v>
      </c>
      <c r="G248" s="100"/>
      <c r="H248" s="21"/>
      <c r="I248" s="16"/>
      <c r="J248" s="21"/>
      <c r="K248" s="21"/>
    </row>
    <row r="249" spans="1:11" x14ac:dyDescent="0.25">
      <c r="A249" s="90">
        <v>3.01</v>
      </c>
      <c r="B249" s="91">
        <v>4.55</v>
      </c>
      <c r="C249" s="90">
        <v>5.0339999999999998</v>
      </c>
      <c r="D249" s="90">
        <v>5.0060000000000002</v>
      </c>
      <c r="E249" s="90">
        <v>31.897294821908865</v>
      </c>
      <c r="F249" s="92">
        <v>142.39271381448336</v>
      </c>
      <c r="G249" s="100"/>
      <c r="H249" s="21"/>
      <c r="I249" s="16"/>
      <c r="J249" s="21"/>
      <c r="K249" s="21"/>
    </row>
    <row r="250" spans="1:11" x14ac:dyDescent="0.25">
      <c r="A250" s="90">
        <v>3.01</v>
      </c>
      <c r="B250" s="91">
        <v>4.68</v>
      </c>
      <c r="C250" s="90">
        <v>5.0339999999999998</v>
      </c>
      <c r="D250" s="90">
        <v>5.0119999999999996</v>
      </c>
      <c r="E250" s="90">
        <v>34.548515077716672</v>
      </c>
      <c r="F250" s="92">
        <v>154.228026158435</v>
      </c>
      <c r="G250" s="60"/>
      <c r="H250" s="21"/>
      <c r="I250" s="16"/>
      <c r="J250" s="107" t="s">
        <v>271</v>
      </c>
      <c r="K250" s="21"/>
    </row>
    <row r="251" spans="1:11" x14ac:dyDescent="0.25">
      <c r="A251" s="90">
        <v>2.95</v>
      </c>
      <c r="B251" s="91">
        <v>4.82</v>
      </c>
      <c r="C251" s="90">
        <v>5.0410000000000004</v>
      </c>
      <c r="D251" s="90">
        <v>5.0119999999999996</v>
      </c>
      <c r="E251" s="90">
        <v>38.739856476279797</v>
      </c>
      <c r="F251" s="92">
        <v>172.93859329576065</v>
      </c>
      <c r="G251" s="100"/>
      <c r="H251" s="21"/>
      <c r="I251" s="16"/>
      <c r="J251" s="21"/>
      <c r="K251" s="21"/>
    </row>
    <row r="252" spans="1:11" x14ac:dyDescent="0.25">
      <c r="A252" s="93">
        <v>2.95</v>
      </c>
      <c r="B252" s="94">
        <v>5.08</v>
      </c>
      <c r="C252" s="93">
        <v>5.0410000000000004</v>
      </c>
      <c r="D252" s="93">
        <v>4.9279999999999999</v>
      </c>
      <c r="E252" s="93">
        <v>44.878296909064154</v>
      </c>
      <c r="F252" s="95">
        <v>200.34120523175329</v>
      </c>
      <c r="G252" s="101"/>
      <c r="H252" s="27"/>
      <c r="I252" s="20"/>
      <c r="J252" s="21"/>
      <c r="K252" s="21"/>
    </row>
    <row r="253" spans="1:11" x14ac:dyDescent="0.25">
      <c r="A253" s="97">
        <v>2.95</v>
      </c>
      <c r="B253" s="96">
        <v>6.98</v>
      </c>
      <c r="C253" s="97">
        <v>5.0229999999999997</v>
      </c>
      <c r="D253" s="97">
        <v>3.7069999999999999</v>
      </c>
      <c r="E253" s="97">
        <v>112.47510416038685</v>
      </c>
      <c r="F253" s="98">
        <v>502.10011248238294</v>
      </c>
      <c r="G253" s="99">
        <f>AVERAGE(F253:F255)</f>
        <v>478.12147283048853</v>
      </c>
      <c r="H253" s="71">
        <f>STDEV(F253:F255)</f>
        <v>81.951927343841376</v>
      </c>
      <c r="I253" s="72">
        <v>3</v>
      </c>
      <c r="J253" s="21"/>
      <c r="K253" s="21"/>
    </row>
    <row r="254" spans="1:11" x14ac:dyDescent="0.25">
      <c r="A254" s="90">
        <v>2.95</v>
      </c>
      <c r="B254" s="91">
        <v>6.38</v>
      </c>
      <c r="C254" s="90">
        <v>5.0229999999999997</v>
      </c>
      <c r="D254" s="90">
        <v>4.0949999999999998</v>
      </c>
      <c r="E254" s="90">
        <v>86.659096710590006</v>
      </c>
      <c r="F254" s="92">
        <v>386.85487362574486</v>
      </c>
      <c r="G254" s="100"/>
      <c r="H254" s="21"/>
      <c r="I254" s="16"/>
      <c r="J254" s="21"/>
      <c r="K254" s="21"/>
    </row>
    <row r="255" spans="1:11" x14ac:dyDescent="0.25">
      <c r="A255" s="93">
        <v>2.95</v>
      </c>
      <c r="B255" s="94">
        <v>7.18</v>
      </c>
      <c r="C255" s="93">
        <v>5.0229999999999997</v>
      </c>
      <c r="D255" s="93">
        <v>3.5819999999999999</v>
      </c>
      <c r="E255" s="93">
        <v>122.17679540855664</v>
      </c>
      <c r="F255" s="95">
        <v>545.40943238333773</v>
      </c>
      <c r="G255" s="101"/>
      <c r="H255" s="27"/>
      <c r="I255" s="20"/>
      <c r="J255" s="21"/>
      <c r="K255" s="21"/>
    </row>
    <row r="256" spans="1:11" x14ac:dyDescent="0.25">
      <c r="A256" s="97">
        <v>2.94</v>
      </c>
      <c r="B256" s="96">
        <v>3</v>
      </c>
      <c r="C256" s="97">
        <v>5.04</v>
      </c>
      <c r="D256" s="97">
        <v>5.0410000000000004</v>
      </c>
      <c r="E256" s="97">
        <v>1.2355941833096322</v>
      </c>
      <c r="F256" s="98">
        <v>5.5158159937125291</v>
      </c>
      <c r="G256" s="99">
        <f>AVERAGE(F256:F258)</f>
        <v>3.6779404849958408</v>
      </c>
      <c r="H256" s="71">
        <f>STDEV(F256:F258)</f>
        <v>1.5916469737175905</v>
      </c>
      <c r="I256" s="72">
        <v>3</v>
      </c>
      <c r="J256" s="21"/>
      <c r="K256" s="21"/>
    </row>
    <row r="257" spans="1:11" x14ac:dyDescent="0.25">
      <c r="A257" s="90">
        <v>2.94</v>
      </c>
      <c r="B257" s="91">
        <v>2.97</v>
      </c>
      <c r="C257" s="90">
        <v>5.04</v>
      </c>
      <c r="D257" s="90">
        <v>5.04</v>
      </c>
      <c r="E257" s="90">
        <v>0.61791967044284746</v>
      </c>
      <c r="F257" s="92">
        <v>2.7584552008239154</v>
      </c>
      <c r="G257" s="100"/>
      <c r="H257" s="21"/>
      <c r="I257" s="16"/>
      <c r="J257" s="21"/>
      <c r="K257" s="21"/>
    </row>
    <row r="258" spans="1:11" x14ac:dyDescent="0.25">
      <c r="A258" s="93">
        <v>2.94</v>
      </c>
      <c r="B258" s="94">
        <v>2.97</v>
      </c>
      <c r="C258" s="93">
        <v>5.04</v>
      </c>
      <c r="D258" s="93">
        <v>5.0380000000000003</v>
      </c>
      <c r="E258" s="93">
        <v>0.61816497400396009</v>
      </c>
      <c r="F258" s="95">
        <v>2.7595502604510784</v>
      </c>
      <c r="G258" s="101"/>
      <c r="H258" s="27"/>
      <c r="I258" s="20"/>
      <c r="J258" s="21"/>
      <c r="K258" s="21"/>
    </row>
    <row r="259" spans="1:11" x14ac:dyDescent="0.25">
      <c r="A259" s="97">
        <v>2.95</v>
      </c>
      <c r="B259" s="96">
        <v>3.33</v>
      </c>
      <c r="C259" s="97">
        <v>5.0350000000000001</v>
      </c>
      <c r="D259" s="97">
        <v>5.0350000000000001</v>
      </c>
      <c r="E259" s="97">
        <v>7.8269824922760014</v>
      </c>
      <c r="F259" s="98">
        <v>34.940432543769298</v>
      </c>
      <c r="G259" s="99">
        <f>AVERAGE(F259:F263)</f>
        <v>13.974821271664098</v>
      </c>
      <c r="H259" s="71">
        <f>STDEV(F259:F263)</f>
        <v>18.834908723870736</v>
      </c>
      <c r="I259" s="72">
        <v>5</v>
      </c>
      <c r="J259" s="21"/>
      <c r="K259" s="21"/>
    </row>
    <row r="260" spans="1:11" x14ac:dyDescent="0.25">
      <c r="A260" s="90">
        <v>2.95</v>
      </c>
      <c r="B260" s="91">
        <v>2.99</v>
      </c>
      <c r="C260" s="90">
        <v>5.0350000000000001</v>
      </c>
      <c r="D260" s="90">
        <v>5.0430000000000001</v>
      </c>
      <c r="E260" s="90">
        <v>0.82258590539486143</v>
      </c>
      <c r="F260" s="92">
        <v>3.6721057402732011</v>
      </c>
      <c r="G260" s="100"/>
      <c r="H260" s="21"/>
      <c r="I260" s="16"/>
      <c r="J260" s="21"/>
      <c r="K260" s="21"/>
    </row>
    <row r="261" spans="1:11" x14ac:dyDescent="0.25">
      <c r="A261" s="90">
        <v>2.95</v>
      </c>
      <c r="B261" s="91">
        <v>2.93</v>
      </c>
      <c r="C261" s="90">
        <v>5.0350000000000001</v>
      </c>
      <c r="D261" s="90">
        <v>5.0449999999999999</v>
      </c>
      <c r="E261" s="90">
        <v>-0.41112990296395302</v>
      </c>
      <c r="F261" s="92">
        <v>-1.8353249998213828</v>
      </c>
      <c r="G261" s="100"/>
      <c r="H261" s="21"/>
      <c r="I261" s="16"/>
      <c r="J261" s="21"/>
      <c r="K261" s="21"/>
    </row>
    <row r="262" spans="1:11" x14ac:dyDescent="0.25">
      <c r="A262" s="90">
        <v>2.95</v>
      </c>
      <c r="B262" s="91">
        <v>3.32</v>
      </c>
      <c r="C262" s="90">
        <v>5.0350000000000001</v>
      </c>
      <c r="D262" s="90">
        <v>5.0359999999999996</v>
      </c>
      <c r="E262" s="90">
        <v>7.6194959627448524</v>
      </c>
      <c r="F262" s="92">
        <v>34.014191927289296</v>
      </c>
      <c r="G262" s="100"/>
      <c r="H262" s="21"/>
      <c r="I262" s="16"/>
      <c r="J262" s="21"/>
      <c r="K262" s="21"/>
    </row>
    <row r="263" spans="1:11" x14ac:dyDescent="0.25">
      <c r="A263" s="93">
        <v>2.95</v>
      </c>
      <c r="B263" s="94">
        <v>2.94</v>
      </c>
      <c r="C263" s="93">
        <v>5.0350000000000001</v>
      </c>
      <c r="D263" s="93">
        <v>5.0469999999999997</v>
      </c>
      <c r="E263" s="93">
        <v>-0.20548349122777779</v>
      </c>
      <c r="F263" s="95">
        <v>-0.91729885318992288</v>
      </c>
      <c r="G263" s="101"/>
      <c r="H263" s="27"/>
      <c r="I263" s="20"/>
      <c r="J263" s="21"/>
      <c r="K263" s="21"/>
    </row>
    <row r="264" spans="1:11" x14ac:dyDescent="0.25">
      <c r="A264" s="97">
        <v>2.95</v>
      </c>
      <c r="B264" s="96">
        <v>7.99</v>
      </c>
      <c r="C264" s="97">
        <v>5.0279999999999996</v>
      </c>
      <c r="D264" s="97">
        <v>3.101</v>
      </c>
      <c r="E264" s="97">
        <v>168.3196444055952</v>
      </c>
      <c r="F264" s="98">
        <v>751.3957245910176</v>
      </c>
      <c r="G264" s="100">
        <f>AVERAGE(F265:F267,F269:F270,F272)</f>
        <v>348.01336580572973</v>
      </c>
      <c r="H264" s="71">
        <f>STDEV(F264:F267,F269,F270,F272)</f>
        <v>252.04186158693918</v>
      </c>
      <c r="I264" s="72">
        <f>COUNT(F265:F267,F269:F270,F272)</f>
        <v>6</v>
      </c>
      <c r="J264" s="106" t="s">
        <v>267</v>
      </c>
      <c r="K264" s="21"/>
    </row>
    <row r="265" spans="1:11" x14ac:dyDescent="0.25">
      <c r="A265" s="90">
        <v>2.95</v>
      </c>
      <c r="B265" s="91">
        <v>6.23</v>
      </c>
      <c r="C265" s="90">
        <v>5.0279999999999996</v>
      </c>
      <c r="D265" s="90">
        <v>4.2149999999999999</v>
      </c>
      <c r="E265" s="90">
        <v>80.590212240380282</v>
      </c>
      <c r="F265" s="92">
        <v>359.7627664622816</v>
      </c>
      <c r="G265" s="60"/>
      <c r="H265" s="21"/>
      <c r="I265" s="16"/>
      <c r="J265" s="21"/>
      <c r="K265" s="21"/>
    </row>
    <row r="266" spans="1:11" x14ac:dyDescent="0.25">
      <c r="A266" s="90">
        <v>2.95</v>
      </c>
      <c r="B266" s="91">
        <v>6.11</v>
      </c>
      <c r="C266" s="90">
        <v>5.0279999999999996</v>
      </c>
      <c r="D266" s="90">
        <v>4.2830000000000004</v>
      </c>
      <c r="E266" s="90">
        <v>76.409092734358239</v>
      </c>
      <c r="F266" s="92">
        <v>341.09783087544861</v>
      </c>
      <c r="G266" s="100"/>
      <c r="H266" s="21"/>
      <c r="I266" s="16"/>
      <c r="J266" s="21"/>
      <c r="K266" s="21"/>
    </row>
    <row r="267" spans="1:11" x14ac:dyDescent="0.25">
      <c r="A267" s="90">
        <v>2.95</v>
      </c>
      <c r="B267" s="91">
        <v>5.64</v>
      </c>
      <c r="C267" s="90">
        <v>5.0279999999999996</v>
      </c>
      <c r="D267" s="90">
        <v>4.5890000000000004</v>
      </c>
      <c r="E267" s="90">
        <v>60.707207648972044</v>
      </c>
      <c r="F267" s="92">
        <v>271.00304566577614</v>
      </c>
      <c r="G267" s="100"/>
      <c r="H267" s="21"/>
      <c r="I267" s="16"/>
      <c r="J267" s="21"/>
      <c r="K267" s="21"/>
    </row>
    <row r="268" spans="1:11" x14ac:dyDescent="0.25">
      <c r="A268" s="90">
        <v>2.96</v>
      </c>
      <c r="B268" s="91">
        <v>11.89</v>
      </c>
      <c r="C268" s="90">
        <v>5.0469999999999997</v>
      </c>
      <c r="D268" s="90">
        <v>0.83899999999999997</v>
      </c>
      <c r="E268" s="90">
        <v>1106.4545232480921</v>
      </c>
      <c r="F268" s="92">
        <v>4939.3236372318079</v>
      </c>
      <c r="G268" s="60"/>
      <c r="H268" s="21"/>
      <c r="I268" s="16"/>
      <c r="J268" s="107" t="s">
        <v>269</v>
      </c>
      <c r="K268" s="21"/>
    </row>
    <row r="269" spans="1:11" x14ac:dyDescent="0.25">
      <c r="A269" s="90">
        <v>2.96</v>
      </c>
      <c r="B269" s="91">
        <v>5.32</v>
      </c>
      <c r="C269" s="90">
        <v>5.0469999999999997</v>
      </c>
      <c r="D269" s="90">
        <v>4.7949999999999999</v>
      </c>
      <c r="E269" s="90">
        <v>51.164350094341756</v>
      </c>
      <c r="F269" s="92">
        <v>228.40277525615105</v>
      </c>
      <c r="G269" s="100"/>
      <c r="H269" s="21"/>
      <c r="I269" s="16"/>
      <c r="J269" s="21"/>
      <c r="K269" s="21"/>
    </row>
    <row r="270" spans="1:11" x14ac:dyDescent="0.25">
      <c r="A270" s="90">
        <v>2.96</v>
      </c>
      <c r="B270" s="91">
        <v>4.32</v>
      </c>
      <c r="C270" s="90">
        <v>5.0469999999999997</v>
      </c>
      <c r="D270" s="90">
        <v>5.032</v>
      </c>
      <c r="E270" s="90">
        <v>28.095861051576808</v>
      </c>
      <c r="F270" s="92">
        <v>125.42273332034404</v>
      </c>
      <c r="G270" s="100"/>
      <c r="H270" s="21"/>
      <c r="I270" s="16"/>
      <c r="J270" s="21"/>
      <c r="K270" s="21"/>
    </row>
    <row r="271" spans="1:11" x14ac:dyDescent="0.25">
      <c r="A271" s="90">
        <v>2.96</v>
      </c>
      <c r="B271" s="91">
        <v>10.69</v>
      </c>
      <c r="C271" s="90">
        <v>5.0469999999999997</v>
      </c>
      <c r="D271" s="90">
        <v>1.512</v>
      </c>
      <c r="E271" s="90">
        <v>531.46145630697629</v>
      </c>
      <c r="F271" s="92">
        <v>2372.4970870999728</v>
      </c>
      <c r="G271" s="60"/>
      <c r="H271" s="21"/>
      <c r="I271" s="16"/>
      <c r="J271" s="107" t="s">
        <v>269</v>
      </c>
      <c r="K271" s="21"/>
    </row>
    <row r="272" spans="1:11" x14ac:dyDescent="0.25">
      <c r="A272" s="93">
        <v>2.96</v>
      </c>
      <c r="B272" s="94">
        <v>8.02</v>
      </c>
      <c r="C272" s="93">
        <v>5.0469999999999997</v>
      </c>
      <c r="D272" s="93">
        <v>3.08</v>
      </c>
      <c r="E272" s="93">
        <v>170.78269824922756</v>
      </c>
      <c r="F272" s="95">
        <v>762.39104325437677</v>
      </c>
      <c r="G272" s="101"/>
      <c r="H272" s="27"/>
      <c r="I272" s="20"/>
      <c r="J272" s="21"/>
      <c r="K272" s="21"/>
    </row>
    <row r="273" spans="1:11" x14ac:dyDescent="0.25">
      <c r="A273" s="109">
        <v>2.8</v>
      </c>
      <c r="B273" s="109">
        <v>19.899999999999999</v>
      </c>
      <c r="C273" s="109">
        <v>5.149</v>
      </c>
      <c r="D273" s="109">
        <v>4.633</v>
      </c>
      <c r="E273" s="103">
        <v>391.44204152229895</v>
      </c>
      <c r="F273" s="104">
        <v>1747.4364175596947</v>
      </c>
      <c r="G273" s="60">
        <f>AVERAGE(F273)</f>
        <v>1747.4364175596947</v>
      </c>
      <c r="H273" s="65" t="e">
        <f>STDEV(F273)</f>
        <v>#DIV/0!</v>
      </c>
      <c r="I273" s="66">
        <v>1</v>
      </c>
      <c r="J273" s="109" t="s">
        <v>272</v>
      </c>
      <c r="K273" s="21"/>
    </row>
    <row r="274" spans="1:11" x14ac:dyDescent="0.25">
      <c r="A274" s="97">
        <v>2.94</v>
      </c>
      <c r="B274" s="96">
        <v>2.95</v>
      </c>
      <c r="C274" s="97">
        <v>5.0209999999999999</v>
      </c>
      <c r="D274" s="97">
        <v>5.0289999999999999</v>
      </c>
      <c r="E274" s="97">
        <v>0.20564556673252357</v>
      </c>
      <c r="F274" s="98">
        <v>0.91802237445065848</v>
      </c>
      <c r="G274" s="99">
        <f>AVERAGE(F274:F275)</f>
        <v>0.91802237445065848</v>
      </c>
      <c r="H274" s="71">
        <f>STDEV(F274:F275)</f>
        <v>0</v>
      </c>
      <c r="I274" s="72">
        <v>2</v>
      </c>
      <c r="J274" s="21"/>
      <c r="K274" s="21"/>
    </row>
    <row r="275" spans="1:11" x14ac:dyDescent="0.25">
      <c r="A275" s="93">
        <v>2.94</v>
      </c>
      <c r="B275" s="94">
        <v>2.95</v>
      </c>
      <c r="C275" s="93">
        <v>5.0209999999999999</v>
      </c>
      <c r="D275" s="93">
        <v>5.0289999999999999</v>
      </c>
      <c r="E275" s="93">
        <v>0.20564556673252357</v>
      </c>
      <c r="F275" s="95">
        <v>0.91802237445065848</v>
      </c>
      <c r="G275" s="101"/>
      <c r="H275" s="27"/>
      <c r="I275" s="20"/>
      <c r="J275" s="21"/>
      <c r="K275" s="21"/>
    </row>
    <row r="276" spans="1:11" x14ac:dyDescent="0.25">
      <c r="A276" s="106">
        <v>2.8</v>
      </c>
      <c r="B276" s="106">
        <v>5.3</v>
      </c>
      <c r="C276" s="106">
        <v>5.1449999999999996</v>
      </c>
      <c r="D276" s="106">
        <v>5.0960000000000001</v>
      </c>
      <c r="E276" s="97">
        <v>51.988433811296836</v>
      </c>
      <c r="F276" s="98">
        <v>232.08156737701023</v>
      </c>
      <c r="G276" s="70">
        <f>AVERAGE(F276:F280,F282:F283)</f>
        <v>245.63287531402653</v>
      </c>
      <c r="H276" s="71">
        <f>STDEV(F276:F283)</f>
        <v>116.79274033935832</v>
      </c>
      <c r="I276" s="72">
        <f>COUNT(F276:F280,F282:F283)</f>
        <v>7</v>
      </c>
      <c r="J276" s="107" t="s">
        <v>273</v>
      </c>
      <c r="K276" s="21"/>
    </row>
    <row r="277" spans="1:11" x14ac:dyDescent="0.25">
      <c r="A277" s="107">
        <v>2.8</v>
      </c>
      <c r="B277" s="107">
        <v>3.75</v>
      </c>
      <c r="C277" s="107">
        <v>5.1449999999999996</v>
      </c>
      <c r="D277" s="107">
        <v>5.12</v>
      </c>
      <c r="E277" s="90">
        <v>19.663000450566429</v>
      </c>
      <c r="F277" s="92">
        <v>87.777600311373604</v>
      </c>
      <c r="G277" s="100"/>
      <c r="H277" s="21"/>
      <c r="I277" s="16"/>
      <c r="J277" s="21"/>
      <c r="K277" s="21"/>
    </row>
    <row r="278" spans="1:11" x14ac:dyDescent="0.25">
      <c r="A278" s="107">
        <v>2.8</v>
      </c>
      <c r="B278" s="107">
        <v>5.94</v>
      </c>
      <c r="C278" s="107">
        <v>5.1449999999999996</v>
      </c>
      <c r="D278" s="107">
        <v>5.085</v>
      </c>
      <c r="E278" s="90">
        <v>65.438726003967574</v>
      </c>
      <c r="F278" s="92">
        <v>292.12501675431167</v>
      </c>
      <c r="G278" s="100"/>
      <c r="H278" s="21"/>
      <c r="I278" s="16"/>
      <c r="J278" s="21"/>
      <c r="K278" s="21"/>
    </row>
    <row r="279" spans="1:11" x14ac:dyDescent="0.25">
      <c r="A279" s="107">
        <v>2.8</v>
      </c>
      <c r="B279" s="107">
        <v>7.09</v>
      </c>
      <c r="C279" s="107">
        <v>5.1449999999999996</v>
      </c>
      <c r="D279" s="107">
        <v>5.0609999999999999</v>
      </c>
      <c r="E279" s="90">
        <v>89.829110597365073</v>
      </c>
      <c r="F279" s="92">
        <v>401.00613261769746</v>
      </c>
      <c r="G279" s="100"/>
      <c r="H279" s="21"/>
      <c r="I279" s="16"/>
      <c r="J279" s="21"/>
      <c r="K279" s="21"/>
    </row>
    <row r="280" spans="1:11" x14ac:dyDescent="0.25">
      <c r="A280" s="107">
        <v>2.8</v>
      </c>
      <c r="B280" s="107">
        <v>4.96</v>
      </c>
      <c r="C280" s="107">
        <v>5.1449999999999996</v>
      </c>
      <c r="D280" s="107">
        <v>5.0949999999999998</v>
      </c>
      <c r="E280" s="90">
        <v>44.926822908507667</v>
      </c>
      <c r="F280" s="92">
        <v>200.55783014586908</v>
      </c>
      <c r="G280" s="100"/>
      <c r="H280" s="21"/>
      <c r="I280" s="16"/>
      <c r="J280" s="21"/>
      <c r="K280" s="21"/>
    </row>
    <row r="281" spans="1:11" x14ac:dyDescent="0.25">
      <c r="A281" s="107">
        <v>2.8</v>
      </c>
      <c r="B281" s="107">
        <v>3.1</v>
      </c>
      <c r="C281" s="107">
        <v>5.1449999999999996</v>
      </c>
      <c r="D281" s="107">
        <v>5.1379999999999999</v>
      </c>
      <c r="E281" s="90">
        <v>6.1876152285489034</v>
      </c>
      <c r="F281" s="92">
        <v>27.622133141765161</v>
      </c>
      <c r="G281" s="60"/>
      <c r="H281" s="21"/>
      <c r="I281" s="16"/>
      <c r="J281" s="107" t="s">
        <v>274</v>
      </c>
      <c r="K281" s="21"/>
    </row>
    <row r="282" spans="1:11" x14ac:dyDescent="0.25">
      <c r="A282" s="107">
        <v>2.8</v>
      </c>
      <c r="B282" s="107">
        <v>5.38</v>
      </c>
      <c r="C282" s="107">
        <v>5.1449999999999996</v>
      </c>
      <c r="D282" s="107">
        <v>5.093</v>
      </c>
      <c r="E282" s="90">
        <v>53.683667107960829</v>
      </c>
      <c r="F282" s="92">
        <v>239.64925833664796</v>
      </c>
      <c r="G282" s="100"/>
      <c r="H282" s="21"/>
      <c r="I282" s="16"/>
      <c r="J282" s="21"/>
      <c r="K282" s="21"/>
    </row>
    <row r="283" spans="1:11" x14ac:dyDescent="0.25">
      <c r="A283" s="108">
        <v>2.8</v>
      </c>
      <c r="B283" s="108">
        <v>5.66</v>
      </c>
      <c r="C283" s="108">
        <v>5.1449999999999996</v>
      </c>
      <c r="D283" s="108">
        <v>5.0819999999999999</v>
      </c>
      <c r="E283" s="93">
        <v>59.638610616983421</v>
      </c>
      <c r="F283" s="95">
        <v>266.23272165527572</v>
      </c>
      <c r="G283" s="101"/>
      <c r="H283" s="27"/>
      <c r="I283" s="20"/>
      <c r="J283" s="21"/>
      <c r="K283" s="21"/>
    </row>
    <row r="284" spans="1:11" x14ac:dyDescent="0.25">
      <c r="A284" s="106">
        <v>2.8</v>
      </c>
      <c r="B284" s="106">
        <v>6.04</v>
      </c>
      <c r="C284" s="106">
        <v>5.1529999999999996</v>
      </c>
      <c r="D284" s="106">
        <v>5.0960000000000001</v>
      </c>
      <c r="E284" s="97">
        <v>67.481775249908239</v>
      </c>
      <c r="F284" s="98">
        <v>301.24539289311537</v>
      </c>
      <c r="G284" s="70">
        <f>AVERAGE(F284:F290)</f>
        <v>297.23665280348888</v>
      </c>
      <c r="H284" s="71">
        <f>STDEV(F284:F290)</f>
        <v>19.140591317611559</v>
      </c>
      <c r="I284" s="72">
        <f>COUNT(F284:F290)</f>
        <v>7</v>
      </c>
      <c r="J284" s="21"/>
      <c r="K284" s="21"/>
    </row>
    <row r="285" spans="1:11" x14ac:dyDescent="0.25">
      <c r="A285" s="107">
        <v>2.8</v>
      </c>
      <c r="B285" s="107">
        <v>5.73</v>
      </c>
      <c r="C285" s="107">
        <v>5.1529999999999996</v>
      </c>
      <c r="D285" s="107">
        <v>5.1020000000000003</v>
      </c>
      <c r="E285" s="90">
        <v>60.953419450218632</v>
      </c>
      <c r="F285" s="92">
        <v>272.10215976772099</v>
      </c>
      <c r="G285" s="60"/>
      <c r="H285" s="21"/>
      <c r="I285" s="16"/>
      <c r="J285" s="21"/>
      <c r="K285" s="21"/>
    </row>
    <row r="286" spans="1:11" x14ac:dyDescent="0.25">
      <c r="A286" s="107">
        <v>2.8</v>
      </c>
      <c r="B286" s="107">
        <v>6.13</v>
      </c>
      <c r="C286" s="107">
        <v>5.1529999999999996</v>
      </c>
      <c r="D286" s="107">
        <v>5.0890000000000004</v>
      </c>
      <c r="E286" s="90">
        <v>69.451669651976459</v>
      </c>
      <c r="F286" s="92">
        <v>310.03919849338814</v>
      </c>
      <c r="G286" s="60"/>
      <c r="H286" s="21"/>
      <c r="I286" s="16"/>
      <c r="J286" s="21"/>
      <c r="K286" s="21"/>
    </row>
    <row r="287" spans="1:11" x14ac:dyDescent="0.25">
      <c r="A287" s="107">
        <v>2.8</v>
      </c>
      <c r="B287" s="107">
        <v>5.82</v>
      </c>
      <c r="C287" s="107">
        <v>5.1529999999999996</v>
      </c>
      <c r="D287" s="107">
        <v>5.0979999999999999</v>
      </c>
      <c r="E287" s="90">
        <v>62.875003181716622</v>
      </c>
      <c r="F287" s="92">
        <v>280.68030170350119</v>
      </c>
      <c r="G287" s="60"/>
      <c r="H287" s="21"/>
      <c r="I287" s="16"/>
      <c r="J287" s="21"/>
      <c r="K287" s="21"/>
    </row>
    <row r="288" spans="1:11" x14ac:dyDescent="0.25">
      <c r="A288" s="107">
        <v>2.8</v>
      </c>
      <c r="B288" s="107">
        <v>5.99</v>
      </c>
      <c r="C288" s="107">
        <v>5.1529999999999996</v>
      </c>
      <c r="D288" s="107">
        <v>5.0919999999999996</v>
      </c>
      <c r="E288" s="90">
        <v>66.492581808826756</v>
      </c>
      <c r="F288" s="92">
        <v>296.82953445278355</v>
      </c>
      <c r="G288" s="60"/>
      <c r="H288" s="21"/>
      <c r="I288" s="16"/>
      <c r="J288" s="21"/>
      <c r="K288" s="21"/>
    </row>
    <row r="289" spans="1:11" x14ac:dyDescent="0.25">
      <c r="A289" s="107">
        <v>2.8</v>
      </c>
      <c r="B289" s="107">
        <v>5.92</v>
      </c>
      <c r="C289" s="107">
        <v>5.1529999999999996</v>
      </c>
      <c r="D289" s="107">
        <v>5.0979999999999999</v>
      </c>
      <c r="E289" s="90">
        <v>64.956956929455586</v>
      </c>
      <c r="F289" s="92">
        <v>289.97435142878271</v>
      </c>
      <c r="G289" s="60"/>
      <c r="H289" s="21"/>
      <c r="I289" s="16"/>
      <c r="J289" s="21"/>
      <c r="K289" s="21"/>
    </row>
    <row r="290" spans="1:11" x14ac:dyDescent="0.25">
      <c r="A290" s="108">
        <v>2.8</v>
      </c>
      <c r="B290" s="108">
        <v>6.34</v>
      </c>
      <c r="C290" s="108">
        <v>5.1529999999999996</v>
      </c>
      <c r="D290" s="108">
        <v>5.0860000000000003</v>
      </c>
      <c r="E290" s="93">
        <v>73.875054520537176</v>
      </c>
      <c r="F290" s="95">
        <v>329.78563088513005</v>
      </c>
      <c r="G290" s="76"/>
      <c r="H290" s="27"/>
      <c r="I290" s="20"/>
      <c r="J290" s="21"/>
      <c r="K290" s="21"/>
    </row>
    <row r="291" spans="1:11" x14ac:dyDescent="0.25">
      <c r="A291" s="106">
        <v>2.77</v>
      </c>
      <c r="B291" s="96">
        <v>2.85</v>
      </c>
      <c r="C291" s="106">
        <v>5.2190000000000003</v>
      </c>
      <c r="D291" s="97">
        <v>5.1740000000000004</v>
      </c>
      <c r="E291" s="97">
        <v>1.6621171292571562</v>
      </c>
      <c r="F291" s="98">
        <v>7.4198570767168714</v>
      </c>
      <c r="G291" s="70">
        <f>AVERAGE(F291:F295)</f>
        <v>22.345827311721639</v>
      </c>
      <c r="H291" s="71">
        <f>STDEV(F291:F295)</f>
        <v>22.155176877261354</v>
      </c>
      <c r="I291" s="72">
        <f>COUNT(F291:F295)</f>
        <v>5</v>
      </c>
      <c r="J291" s="21"/>
      <c r="K291" s="21"/>
    </row>
    <row r="292" spans="1:11" x14ac:dyDescent="0.25">
      <c r="A292" s="107">
        <v>2.77</v>
      </c>
      <c r="B292" s="91">
        <v>2.86</v>
      </c>
      <c r="C292" s="107">
        <v>5.2190000000000003</v>
      </c>
      <c r="D292" s="90">
        <v>5.2119999999999997</v>
      </c>
      <c r="E292" s="90">
        <v>1.8562487106913985</v>
      </c>
      <c r="F292" s="92">
        <v>8.2864798693974731</v>
      </c>
      <c r="G292" s="60"/>
      <c r="H292" s="21"/>
      <c r="I292" s="16"/>
      <c r="J292" s="21"/>
      <c r="K292" s="21"/>
    </row>
    <row r="293" spans="1:11" x14ac:dyDescent="0.25">
      <c r="A293" s="107">
        <v>2.77</v>
      </c>
      <c r="B293" s="91">
        <v>3.33</v>
      </c>
      <c r="C293" s="107">
        <v>5.2190000000000003</v>
      </c>
      <c r="D293" s="90">
        <v>5.1970000000000001</v>
      </c>
      <c r="E293" s="90">
        <v>11.58332849479231</v>
      </c>
      <c r="F293" s="92">
        <v>51.709136733602357</v>
      </c>
      <c r="G293" s="60"/>
      <c r="H293" s="21"/>
      <c r="I293" s="16"/>
      <c r="J293" s="21"/>
      <c r="K293" s="21"/>
    </row>
    <row r="294" spans="1:11" x14ac:dyDescent="0.25">
      <c r="A294" s="107">
        <v>2.77</v>
      </c>
      <c r="B294" s="91">
        <v>3.21</v>
      </c>
      <c r="C294" s="107">
        <v>5.2190000000000003</v>
      </c>
      <c r="D294" s="90">
        <v>5.2</v>
      </c>
      <c r="E294" s="90">
        <v>9.0959359898597789</v>
      </c>
      <c r="F294" s="92">
        <v>40.605167852333039</v>
      </c>
      <c r="G294" s="60"/>
      <c r="H294" s="21"/>
      <c r="I294" s="16"/>
      <c r="J294" s="21"/>
      <c r="K294" s="21"/>
    </row>
    <row r="295" spans="1:11" x14ac:dyDescent="0.25">
      <c r="A295" s="108">
        <v>2.77</v>
      </c>
      <c r="B295" s="94">
        <v>2.81</v>
      </c>
      <c r="C295" s="108">
        <v>5.2190000000000003</v>
      </c>
      <c r="D295" s="93">
        <v>5.1760000000000002</v>
      </c>
      <c r="E295" s="93">
        <v>0.83073744462678967</v>
      </c>
      <c r="F295" s="95">
        <v>3.708495026558452</v>
      </c>
      <c r="G295" s="76"/>
      <c r="H295" s="27"/>
      <c r="I295" s="20"/>
      <c r="J295" s="21"/>
      <c r="K295" s="21"/>
    </row>
    <row r="296" spans="1:11" x14ac:dyDescent="0.25">
      <c r="A296" s="106">
        <v>2.9</v>
      </c>
      <c r="B296" s="96">
        <v>9.4700000000000006</v>
      </c>
      <c r="C296" s="106">
        <v>5.14</v>
      </c>
      <c r="D296" s="97">
        <v>5.0279999999999996</v>
      </c>
      <c r="E296" s="97">
        <v>138.33879399973944</v>
      </c>
      <c r="F296" s="98">
        <v>617.5582102942368</v>
      </c>
      <c r="G296" s="70">
        <f>AVERAGE(F296:F302)</f>
        <v>579.63114485045185</v>
      </c>
      <c r="H296" s="71">
        <f>STDEV(F296:F302)</f>
        <v>122.17698775635418</v>
      </c>
      <c r="I296" s="72">
        <f>COUNT(F296:F302)</f>
        <v>7</v>
      </c>
      <c r="J296" s="21"/>
      <c r="K296" s="21"/>
    </row>
    <row r="297" spans="1:11" x14ac:dyDescent="0.25">
      <c r="A297" s="107">
        <v>2.9</v>
      </c>
      <c r="B297" s="91">
        <v>6.59</v>
      </c>
      <c r="C297" s="107">
        <v>5.14</v>
      </c>
      <c r="D297" s="90">
        <v>5.0750000000000002</v>
      </c>
      <c r="E297" s="90">
        <v>76.977571240861835</v>
      </c>
      <c r="F297" s="92">
        <v>343.63557577633134</v>
      </c>
      <c r="G297" s="60"/>
      <c r="H297" s="21"/>
      <c r="I297" s="16"/>
      <c r="J297" s="21"/>
      <c r="K297" s="21"/>
    </row>
    <row r="298" spans="1:11" x14ac:dyDescent="0.25">
      <c r="A298" s="107">
        <v>2.9</v>
      </c>
      <c r="B298" s="91">
        <v>9.23</v>
      </c>
      <c r="C298" s="107">
        <v>5.14</v>
      </c>
      <c r="D298" s="90">
        <v>5.0259999999999998</v>
      </c>
      <c r="E298" s="90">
        <v>133.33836040232399</v>
      </c>
      <c r="F298" s="92">
        <v>595.23577467201449</v>
      </c>
      <c r="G298" s="60"/>
      <c r="H298" s="21"/>
      <c r="I298" s="16"/>
      <c r="J298" s="21"/>
      <c r="K298" s="21"/>
    </row>
    <row r="299" spans="1:11" x14ac:dyDescent="0.25">
      <c r="A299" s="107">
        <v>2.9</v>
      </c>
      <c r="B299" s="91">
        <v>9.06</v>
      </c>
      <c r="C299" s="107">
        <v>5.14</v>
      </c>
      <c r="D299" s="90">
        <v>5.0259999999999998</v>
      </c>
      <c r="E299" s="90">
        <v>129.75739337730104</v>
      </c>
      <c r="F299" s="92">
        <v>579.24997977560963</v>
      </c>
      <c r="G299" s="60"/>
      <c r="H299" s="21"/>
      <c r="I299" s="16"/>
      <c r="J299" s="21"/>
      <c r="K299" s="21"/>
    </row>
    <row r="300" spans="1:11" x14ac:dyDescent="0.25">
      <c r="A300" s="107">
        <v>2.9</v>
      </c>
      <c r="B300" s="91">
        <v>10.66</v>
      </c>
      <c r="C300" s="107">
        <v>5.14</v>
      </c>
      <c r="D300" s="90">
        <v>4.9850000000000003</v>
      </c>
      <c r="E300" s="90">
        <v>164.80502268907648</v>
      </c>
      <c r="F300" s="92">
        <v>735.70610178630636</v>
      </c>
      <c r="G300" s="60"/>
      <c r="H300" s="21"/>
      <c r="I300" s="16"/>
      <c r="J300" s="21"/>
      <c r="K300" s="21"/>
    </row>
    <row r="301" spans="1:11" x14ac:dyDescent="0.25">
      <c r="A301" s="107">
        <v>2.9</v>
      </c>
      <c r="B301" s="91">
        <v>8.57</v>
      </c>
      <c r="C301" s="107">
        <v>5.14</v>
      </c>
      <c r="D301" s="90">
        <v>5.0380000000000003</v>
      </c>
      <c r="E301" s="90">
        <v>119.1512987392623</v>
      </c>
      <c r="F301" s="92">
        <v>531.90331270194088</v>
      </c>
      <c r="G301" s="60"/>
      <c r="H301" s="21"/>
      <c r="I301" s="16"/>
      <c r="J301" s="21"/>
      <c r="K301" s="21"/>
    </row>
    <row r="302" spans="1:11" x14ac:dyDescent="0.25">
      <c r="A302" s="108">
        <v>2.9</v>
      </c>
      <c r="B302" s="94">
        <v>9.83</v>
      </c>
      <c r="C302" s="108">
        <v>5.14</v>
      </c>
      <c r="D302" s="93">
        <v>5.0069999999999997</v>
      </c>
      <c r="E302" s="93">
        <v>146.53100489386946</v>
      </c>
      <c r="F302" s="95">
        <v>654.12905894672269</v>
      </c>
      <c r="G302" s="76"/>
      <c r="H302" s="27"/>
      <c r="I302" s="20"/>
      <c r="J302" s="21"/>
      <c r="K302" s="21"/>
    </row>
    <row r="303" spans="1:11" x14ac:dyDescent="0.25">
      <c r="A303" s="106">
        <v>2.77</v>
      </c>
      <c r="B303" s="96">
        <v>3.69</v>
      </c>
      <c r="C303" s="106">
        <v>5.23</v>
      </c>
      <c r="D303" s="97">
        <v>5.1749999999999998</v>
      </c>
      <c r="E303" s="97">
        <v>19.150932600984092</v>
      </c>
      <c r="F303" s="98">
        <v>85.491678224053089</v>
      </c>
      <c r="G303" s="70">
        <f>AVERAGE(F303:F310)</f>
        <v>44.69804052298516</v>
      </c>
      <c r="H303" s="71">
        <f>STDEV(F303:F310)</f>
        <v>38.572910879282851</v>
      </c>
      <c r="I303" s="72">
        <f>COUNT(F303:F310)</f>
        <v>8</v>
      </c>
      <c r="J303" s="21"/>
      <c r="K303" s="21"/>
    </row>
    <row r="304" spans="1:11" x14ac:dyDescent="0.25">
      <c r="A304" s="107">
        <v>2.77</v>
      </c>
      <c r="B304" s="91">
        <v>2.91</v>
      </c>
      <c r="C304" s="107">
        <v>5.23</v>
      </c>
      <c r="D304" s="90">
        <v>5.2249999999999996</v>
      </c>
      <c r="E304" s="90">
        <v>2.8863845786172231</v>
      </c>
      <c r="F304" s="92">
        <v>12.885109397405147</v>
      </c>
      <c r="G304" s="60"/>
      <c r="H304" s="21"/>
      <c r="I304" s="16"/>
      <c r="J304" s="21"/>
      <c r="K304" s="21"/>
    </row>
    <row r="305" spans="1:11" x14ac:dyDescent="0.25">
      <c r="A305" s="107">
        <v>2.77</v>
      </c>
      <c r="B305" s="91">
        <v>2.91</v>
      </c>
      <c r="C305" s="107">
        <v>5.23</v>
      </c>
      <c r="D305" s="90">
        <v>5.226</v>
      </c>
      <c r="E305" s="90">
        <v>2.8858322662217737</v>
      </c>
      <c r="F305" s="92">
        <v>12.88264381964062</v>
      </c>
      <c r="G305" s="60"/>
      <c r="H305" s="21"/>
      <c r="I305" s="16"/>
      <c r="J305" s="21"/>
      <c r="K305" s="21"/>
    </row>
    <row r="306" spans="1:11" x14ac:dyDescent="0.25">
      <c r="A306" s="107">
        <v>2.77</v>
      </c>
      <c r="B306" s="91">
        <v>2.89</v>
      </c>
      <c r="C306" s="107">
        <v>5.23</v>
      </c>
      <c r="D306" s="90">
        <v>5.226</v>
      </c>
      <c r="E306" s="90">
        <v>2.4735705139043773</v>
      </c>
      <c r="F306" s="92">
        <v>11.042266131120531</v>
      </c>
      <c r="G306" s="60"/>
      <c r="H306" s="21"/>
      <c r="I306" s="16"/>
      <c r="J306" s="21"/>
      <c r="K306" s="21"/>
    </row>
    <row r="307" spans="1:11" x14ac:dyDescent="0.25">
      <c r="A307" s="107">
        <v>2.77</v>
      </c>
      <c r="B307" s="91">
        <v>2.81</v>
      </c>
      <c r="C307" s="107">
        <v>5.23</v>
      </c>
      <c r="D307" s="90">
        <v>5.226</v>
      </c>
      <c r="E307" s="90">
        <v>0.82452350463479251</v>
      </c>
      <c r="F307" s="92">
        <v>3.6807553770401773</v>
      </c>
      <c r="G307" s="60"/>
      <c r="H307" s="21"/>
      <c r="I307" s="16"/>
      <c r="J307" s="21"/>
      <c r="K307" s="21"/>
    </row>
    <row r="308" spans="1:11" x14ac:dyDescent="0.25">
      <c r="A308" s="107">
        <v>2.77</v>
      </c>
      <c r="B308" s="91">
        <v>3.77</v>
      </c>
      <c r="C308" s="107">
        <v>5.23</v>
      </c>
      <c r="D308" s="90">
        <v>5.1920000000000002</v>
      </c>
      <c r="E308" s="90">
        <v>20.748073166513006</v>
      </c>
      <c r="F308" s="92">
        <v>92.621473422630714</v>
      </c>
      <c r="G308" s="60"/>
      <c r="H308" s="21"/>
      <c r="I308" s="16"/>
      <c r="J308" s="21"/>
      <c r="K308" s="21"/>
    </row>
    <row r="309" spans="1:11" x14ac:dyDescent="0.25">
      <c r="A309" s="107">
        <v>2.77</v>
      </c>
      <c r="B309" s="91">
        <v>3.37</v>
      </c>
      <c r="C309" s="107">
        <v>5.23</v>
      </c>
      <c r="D309" s="90">
        <v>5.1890000000000001</v>
      </c>
      <c r="E309" s="90">
        <v>12.45604115018719</v>
      </c>
      <c r="F309" s="92">
        <v>55.605013298550638</v>
      </c>
      <c r="G309" s="60"/>
      <c r="H309" s="21"/>
      <c r="I309" s="16"/>
      <c r="J309" s="21"/>
      <c r="K309" s="21"/>
    </row>
    <row r="310" spans="1:11" x14ac:dyDescent="0.25">
      <c r="A310" s="108">
        <v>2.77</v>
      </c>
      <c r="B310" s="94">
        <v>3.67</v>
      </c>
      <c r="C310" s="108">
        <v>5.23</v>
      </c>
      <c r="D310" s="93">
        <v>5.1909999999999998</v>
      </c>
      <c r="E310" s="93">
        <v>18.676863088515116</v>
      </c>
      <c r="F310" s="95">
        <v>83.375384513440338</v>
      </c>
      <c r="G310" s="76"/>
      <c r="H310" s="27"/>
      <c r="I310" s="20"/>
      <c r="J310" s="21"/>
      <c r="K310" s="21"/>
    </row>
    <row r="311" spans="1:11" x14ac:dyDescent="0.25">
      <c r="A311" s="106">
        <v>2.91</v>
      </c>
      <c r="B311" s="96">
        <v>5.28</v>
      </c>
      <c r="C311" s="106">
        <v>5.1379999999999999</v>
      </c>
      <c r="D311" s="97">
        <v>5.0880000000000001</v>
      </c>
      <c r="E311" s="97">
        <v>49.295367545615285</v>
      </c>
      <c r="F311" s="98">
        <v>220.0594502603812</v>
      </c>
      <c r="G311" s="70">
        <f>AVERAGE(F311:F324)</f>
        <v>208.43707553946766</v>
      </c>
      <c r="H311" s="71">
        <f>STDEV(F311:F324)</f>
        <v>48.171963369955797</v>
      </c>
      <c r="I311" s="72">
        <f>COUNT(F311:F324)</f>
        <v>14</v>
      </c>
      <c r="J311" s="21"/>
      <c r="K311" s="21"/>
    </row>
    <row r="312" spans="1:11" x14ac:dyDescent="0.25">
      <c r="A312" s="107">
        <v>2.91</v>
      </c>
      <c r="B312" s="91">
        <v>4.95</v>
      </c>
      <c r="C312" s="107">
        <v>5.1379999999999999</v>
      </c>
      <c r="D312" s="90">
        <v>5.0949999999999998</v>
      </c>
      <c r="E312" s="90">
        <v>42.373159202748198</v>
      </c>
      <c r="F312" s="92">
        <v>189.15801999698823</v>
      </c>
      <c r="G312" s="60"/>
      <c r="H312" s="21"/>
      <c r="I312" s="16"/>
      <c r="J312" s="21"/>
      <c r="K312" s="21"/>
    </row>
    <row r="313" spans="1:11" x14ac:dyDescent="0.25">
      <c r="A313" s="107">
        <v>2.91</v>
      </c>
      <c r="B313" s="91">
        <v>6.23</v>
      </c>
      <c r="C313" s="107">
        <v>5.1379999999999999</v>
      </c>
      <c r="D313" s="90">
        <v>5.0730000000000004</v>
      </c>
      <c r="E313" s="90">
        <v>69.259298282155697</v>
      </c>
      <c r="F313" s="92">
        <v>309.18043346137125</v>
      </c>
      <c r="G313" s="60"/>
      <c r="H313" s="21"/>
      <c r="I313" s="16"/>
      <c r="J313" s="21"/>
      <c r="K313" s="21"/>
    </row>
    <row r="314" spans="1:11" x14ac:dyDescent="0.25">
      <c r="A314" s="107">
        <v>2.91</v>
      </c>
      <c r="B314" s="91">
        <v>4.62</v>
      </c>
      <c r="C314" s="107">
        <v>5.1379999999999999</v>
      </c>
      <c r="D314" s="90">
        <v>5.1020000000000003</v>
      </c>
      <c r="E314" s="90">
        <v>35.469945551531453</v>
      </c>
      <c r="F314" s="92">
        <v>158.34138393659157</v>
      </c>
      <c r="G314" s="60"/>
      <c r="H314" s="21"/>
      <c r="I314" s="16"/>
      <c r="J314" s="21"/>
      <c r="K314" s="21"/>
    </row>
    <row r="315" spans="1:11" x14ac:dyDescent="0.25">
      <c r="A315" s="107">
        <v>2.91</v>
      </c>
      <c r="B315" s="91">
        <v>5.0599999999999996</v>
      </c>
      <c r="C315" s="107">
        <v>5.1379999999999999</v>
      </c>
      <c r="D315" s="90">
        <v>5.0940000000000003</v>
      </c>
      <c r="E315" s="90">
        <v>44.666753196446443</v>
      </c>
      <c r="F315" s="92">
        <v>199.39685294425658</v>
      </c>
      <c r="G315" s="60"/>
      <c r="H315" s="21"/>
      <c r="I315" s="16"/>
      <c r="J315" s="21"/>
      <c r="K315" s="21"/>
    </row>
    <row r="316" spans="1:11" x14ac:dyDescent="0.25">
      <c r="A316" s="107">
        <v>2.91</v>
      </c>
      <c r="B316" s="91">
        <v>5.09</v>
      </c>
      <c r="C316" s="107">
        <v>5.1379999999999999</v>
      </c>
      <c r="D316" s="90">
        <v>5.0940000000000003</v>
      </c>
      <c r="E316" s="90">
        <v>45.290010217792208</v>
      </c>
      <c r="F316" s="92">
        <v>202.17913461324619</v>
      </c>
      <c r="G316" s="60"/>
      <c r="H316" s="21"/>
      <c r="I316" s="16"/>
      <c r="J316" s="21"/>
      <c r="K316" s="21"/>
    </row>
    <row r="317" spans="1:11" x14ac:dyDescent="0.25">
      <c r="A317" s="107">
        <v>2.91</v>
      </c>
      <c r="B317" s="91">
        <v>4.6399999999999997</v>
      </c>
      <c r="C317" s="107">
        <v>5.1379999999999999</v>
      </c>
      <c r="D317" s="90">
        <v>5.101</v>
      </c>
      <c r="E317" s="90">
        <v>35.891833571535713</v>
      </c>
      <c r="F317" s="92">
        <v>160.22473424669258</v>
      </c>
      <c r="G317" s="60"/>
      <c r="H317" s="21"/>
      <c r="I317" s="16"/>
      <c r="J317" s="21"/>
      <c r="K317" s="21"/>
    </row>
    <row r="318" spans="1:11" x14ac:dyDescent="0.25">
      <c r="A318" s="107">
        <v>2.91</v>
      </c>
      <c r="B318" s="91">
        <v>5.21</v>
      </c>
      <c r="C318" s="107">
        <v>5.1379999999999999</v>
      </c>
      <c r="D318" s="90">
        <v>5.0910000000000002</v>
      </c>
      <c r="E318" s="90">
        <v>47.811195662222516</v>
      </c>
      <c r="F318" s="92">
        <v>213.43395855572754</v>
      </c>
      <c r="G318" s="60"/>
      <c r="H318" s="21"/>
      <c r="I318" s="16"/>
      <c r="J318" s="21"/>
      <c r="K318" s="21"/>
    </row>
    <row r="319" spans="1:11" x14ac:dyDescent="0.25">
      <c r="A319" s="107">
        <v>2.91</v>
      </c>
      <c r="B319" s="91">
        <v>4.96</v>
      </c>
      <c r="C319" s="107">
        <v>5.1379999999999999</v>
      </c>
      <c r="D319" s="90">
        <v>5.0960000000000001</v>
      </c>
      <c r="E319" s="90">
        <v>42.572515023596381</v>
      </c>
      <c r="F319" s="92">
        <v>190.04796431683661</v>
      </c>
      <c r="G319" s="60"/>
      <c r="H319" s="21"/>
      <c r="I319" s="16"/>
      <c r="J319" s="21"/>
      <c r="K319" s="21"/>
    </row>
    <row r="320" spans="1:11" x14ac:dyDescent="0.25">
      <c r="A320" s="107">
        <v>2.91</v>
      </c>
      <c r="B320" s="91">
        <v>5.97</v>
      </c>
      <c r="C320" s="107">
        <v>5.1379999999999999</v>
      </c>
      <c r="D320" s="90">
        <v>5.0759999999999996</v>
      </c>
      <c r="E320" s="90">
        <v>63.797649567967504</v>
      </c>
      <c r="F320" s="92">
        <v>284.79908743636372</v>
      </c>
      <c r="G320" s="60"/>
      <c r="H320" s="21"/>
      <c r="I320" s="16"/>
      <c r="J320" s="21"/>
      <c r="K320" s="21"/>
    </row>
    <row r="321" spans="1:11" x14ac:dyDescent="0.25">
      <c r="A321" s="107">
        <v>2.91</v>
      </c>
      <c r="B321" s="91">
        <v>5.75</v>
      </c>
      <c r="C321" s="107">
        <v>5.1379999999999999</v>
      </c>
      <c r="D321" s="90">
        <v>5.0819999999999999</v>
      </c>
      <c r="E321" s="90">
        <v>59.140983848408247</v>
      </c>
      <c r="F321" s="92">
        <v>264.01126599767929</v>
      </c>
      <c r="G321" s="60"/>
      <c r="H321" s="21"/>
      <c r="I321" s="16"/>
      <c r="J321" s="21"/>
      <c r="K321" s="21"/>
    </row>
    <row r="322" spans="1:11" x14ac:dyDescent="0.25">
      <c r="A322" s="107">
        <v>2.91</v>
      </c>
      <c r="B322" s="91">
        <v>4.47</v>
      </c>
      <c r="C322" s="107">
        <v>5.1379999999999999</v>
      </c>
      <c r="D322" s="90">
        <v>5.1029999999999998</v>
      </c>
      <c r="E322" s="90">
        <v>32.352205735888063</v>
      </c>
      <c r="F322" s="92">
        <v>144.42348162557792</v>
      </c>
      <c r="G322" s="60"/>
      <c r="H322" s="21"/>
      <c r="I322" s="16"/>
      <c r="J322" s="21"/>
      <c r="K322" s="21"/>
    </row>
    <row r="323" spans="1:11" x14ac:dyDescent="0.25">
      <c r="A323" s="107">
        <v>2.91</v>
      </c>
      <c r="B323" s="91">
        <v>4.79</v>
      </c>
      <c r="C323" s="107">
        <v>5.1379999999999999</v>
      </c>
      <c r="D323" s="90">
        <v>5.0999999999999996</v>
      </c>
      <c r="E323" s="90">
        <v>39.01149007491771</v>
      </c>
      <c r="F323" s="92">
        <v>174.15119284344016</v>
      </c>
      <c r="G323" s="60"/>
      <c r="H323" s="21"/>
      <c r="I323" s="16"/>
      <c r="J323" s="21"/>
      <c r="K323" s="21"/>
    </row>
    <row r="324" spans="1:11" x14ac:dyDescent="0.25">
      <c r="A324" s="108">
        <v>2.91</v>
      </c>
      <c r="B324" s="94">
        <v>5.16</v>
      </c>
      <c r="C324" s="108">
        <v>5.1379999999999999</v>
      </c>
      <c r="D324" s="93">
        <v>5.093</v>
      </c>
      <c r="E324" s="93">
        <v>46.753454742813524</v>
      </c>
      <c r="F324" s="95">
        <v>208.71209731739387</v>
      </c>
      <c r="G324" s="76"/>
      <c r="H324" s="27"/>
      <c r="I324" s="20"/>
      <c r="J324" s="21"/>
      <c r="K324" s="21"/>
    </row>
    <row r="325" spans="1:11" x14ac:dyDescent="0.25">
      <c r="A325" s="106">
        <v>2.79</v>
      </c>
      <c r="B325" s="96">
        <v>9.92</v>
      </c>
      <c r="C325" s="106">
        <v>5.1840000000000002</v>
      </c>
      <c r="D325" s="97">
        <v>5.0410000000000004</v>
      </c>
      <c r="E325" s="97">
        <v>151.02491189138863</v>
      </c>
      <c r="F325" s="98">
        <v>674.19030917434804</v>
      </c>
      <c r="G325" s="99">
        <f>AVERAGE(F325:F337)</f>
        <v>671.60424062828201</v>
      </c>
      <c r="H325" s="71">
        <f>STDEV(F325:F337)</f>
        <v>158.31437975197215</v>
      </c>
      <c r="I325" s="72">
        <f>COUNT(F325:F337)</f>
        <v>13</v>
      </c>
      <c r="J325" s="21"/>
      <c r="K325" s="21"/>
    </row>
    <row r="326" spans="1:11" x14ac:dyDescent="0.25">
      <c r="A326" s="107">
        <v>2.79</v>
      </c>
      <c r="B326" s="91">
        <v>9.98</v>
      </c>
      <c r="C326" s="107">
        <v>5.1840000000000002</v>
      </c>
      <c r="D326" s="90">
        <v>5.4</v>
      </c>
      <c r="E326" s="90">
        <v>142.17095777548917</v>
      </c>
      <c r="F326" s="92">
        <v>634.66537260556129</v>
      </c>
      <c r="G326" s="100"/>
      <c r="H326" s="21"/>
      <c r="I326" s="16"/>
      <c r="J326" s="21"/>
      <c r="K326" s="21"/>
    </row>
    <row r="327" spans="1:11" x14ac:dyDescent="0.25">
      <c r="A327" s="107">
        <v>2.79</v>
      </c>
      <c r="B327" s="91">
        <v>11.94</v>
      </c>
      <c r="C327" s="107">
        <v>5.1840000000000002</v>
      </c>
      <c r="D327" s="90">
        <v>4.9960000000000004</v>
      </c>
      <c r="E327" s="90">
        <v>195.55747584679477</v>
      </c>
      <c r="F327" s="92">
        <v>872.9881279276766</v>
      </c>
      <c r="G327" s="100"/>
      <c r="H327" s="21"/>
      <c r="I327" s="16"/>
      <c r="J327" s="21"/>
      <c r="K327" s="21"/>
    </row>
    <row r="328" spans="1:11" x14ac:dyDescent="0.25">
      <c r="A328" s="107">
        <v>2.79</v>
      </c>
      <c r="B328" s="91">
        <v>9.58</v>
      </c>
      <c r="C328" s="107">
        <v>5.1840000000000002</v>
      </c>
      <c r="D328" s="90">
        <v>5.0510000000000002</v>
      </c>
      <c r="E328" s="90">
        <v>143.53842097933725</v>
      </c>
      <c r="F328" s="92">
        <v>640.76986509385938</v>
      </c>
      <c r="G328" s="100"/>
      <c r="H328" s="21"/>
      <c r="I328" s="16"/>
      <c r="J328" s="21"/>
      <c r="K328" s="21"/>
    </row>
    <row r="329" spans="1:11" x14ac:dyDescent="0.25">
      <c r="A329" s="107">
        <v>2.79</v>
      </c>
      <c r="B329" s="91">
        <v>9.4499999999999993</v>
      </c>
      <c r="C329" s="107">
        <v>5.1840000000000002</v>
      </c>
      <c r="D329" s="90">
        <v>5.0529999999999999</v>
      </c>
      <c r="E329" s="90">
        <v>140.73453728276357</v>
      </c>
      <c r="F329" s="92">
        <v>628.25304788398489</v>
      </c>
      <c r="G329" s="100"/>
      <c r="H329" s="21"/>
      <c r="I329" s="16"/>
      <c r="J329" s="21"/>
      <c r="K329" s="21"/>
    </row>
    <row r="330" spans="1:11" x14ac:dyDescent="0.25">
      <c r="A330" s="107">
        <v>2.79</v>
      </c>
      <c r="B330" s="91">
        <v>11.04</v>
      </c>
      <c r="C330" s="107">
        <v>5.1840000000000002</v>
      </c>
      <c r="D330" s="90">
        <v>5.016</v>
      </c>
      <c r="E330" s="90">
        <v>175.61927475743943</v>
      </c>
      <c r="F330" s="92">
        <v>783.98200444468534</v>
      </c>
      <c r="G330" s="60"/>
      <c r="H330" s="21"/>
      <c r="I330" s="16"/>
      <c r="J330" s="21"/>
      <c r="K330" s="21"/>
    </row>
    <row r="331" spans="1:11" x14ac:dyDescent="0.25">
      <c r="A331" s="107">
        <v>2.79</v>
      </c>
      <c r="B331" s="91">
        <v>9.6</v>
      </c>
      <c r="C331" s="107">
        <v>5.1840000000000002</v>
      </c>
      <c r="D331" s="90">
        <v>5.0490000000000004</v>
      </c>
      <c r="E331" s="90">
        <v>144.01824019561946</v>
      </c>
      <c r="F331" s="92">
        <v>642.91182605726488</v>
      </c>
      <c r="G331" s="60"/>
      <c r="H331" s="21"/>
      <c r="I331" s="16"/>
      <c r="J331" s="21"/>
      <c r="K331" s="21"/>
    </row>
    <row r="332" spans="1:11" x14ac:dyDescent="0.25">
      <c r="A332" s="107">
        <v>2.79</v>
      </c>
      <c r="B332" s="91">
        <v>11.07</v>
      </c>
      <c r="C332" s="107">
        <v>5.1840000000000002</v>
      </c>
      <c r="D332" s="90">
        <v>5.0110000000000001</v>
      </c>
      <c r="E332" s="90">
        <v>176.4337612761708</v>
      </c>
      <c r="F332" s="92">
        <v>787.61795371295409</v>
      </c>
      <c r="G332" s="60"/>
      <c r="H332" s="21"/>
      <c r="I332" s="16"/>
      <c r="J332" s="21"/>
      <c r="K332" s="21"/>
    </row>
    <row r="333" spans="1:11" x14ac:dyDescent="0.25">
      <c r="A333" s="107">
        <v>2.79</v>
      </c>
      <c r="B333" s="91">
        <v>11.02</v>
      </c>
      <c r="C333" s="107">
        <v>5.1840000000000002</v>
      </c>
      <c r="D333" s="90">
        <v>5.0149999999999997</v>
      </c>
      <c r="E333" s="90">
        <v>175.2284649655565</v>
      </c>
      <c r="F333" s="92">
        <v>782.23739045274078</v>
      </c>
      <c r="G333" s="60"/>
      <c r="H333" s="21"/>
      <c r="I333" s="16"/>
      <c r="J333" s="21"/>
      <c r="K333" s="21"/>
    </row>
    <row r="334" spans="1:11" x14ac:dyDescent="0.25">
      <c r="A334" s="107">
        <v>2.79</v>
      </c>
      <c r="B334" s="91">
        <v>7.92</v>
      </c>
      <c r="C334" s="107">
        <v>5.1840000000000002</v>
      </c>
      <c r="D334" s="90">
        <v>5.085</v>
      </c>
      <c r="E334" s="90">
        <v>107.72144399989061</v>
      </c>
      <c r="F334" s="92">
        <v>480.87929815991168</v>
      </c>
      <c r="G334" s="60"/>
      <c r="H334" s="21"/>
      <c r="I334" s="16"/>
      <c r="J334" s="21"/>
      <c r="K334" s="21"/>
    </row>
    <row r="335" spans="1:11" x14ac:dyDescent="0.25">
      <c r="A335" s="107">
        <v>2.79</v>
      </c>
      <c r="B335" s="91">
        <v>8.2200000000000006</v>
      </c>
      <c r="C335" s="107">
        <v>5.1840000000000002</v>
      </c>
      <c r="D335" s="90">
        <v>5.077</v>
      </c>
      <c r="E335" s="90">
        <v>114.20061029253515</v>
      </c>
      <c r="F335" s="92">
        <v>509.80294440690619</v>
      </c>
      <c r="G335" s="60"/>
      <c r="H335" s="21"/>
      <c r="I335" s="16"/>
      <c r="J335" s="21"/>
      <c r="K335" s="21"/>
    </row>
    <row r="336" spans="1:11" x14ac:dyDescent="0.25">
      <c r="A336" s="107">
        <v>2.79</v>
      </c>
      <c r="B336" s="91">
        <v>6.75</v>
      </c>
      <c r="C336" s="107">
        <v>5.1840000000000002</v>
      </c>
      <c r="D336" s="90">
        <v>5.1059999999999999</v>
      </c>
      <c r="E336" s="90">
        <v>82.811401380335241</v>
      </c>
      <c r="F336" s="92">
        <v>369.67837690195455</v>
      </c>
      <c r="G336" s="60"/>
      <c r="H336" s="21"/>
      <c r="I336" s="16"/>
      <c r="J336" s="21"/>
      <c r="K336" s="21"/>
    </row>
    <row r="337" spans="1:11" x14ac:dyDescent="0.25">
      <c r="A337" s="108">
        <v>2.79</v>
      </c>
      <c r="B337" s="94">
        <v>12.43</v>
      </c>
      <c r="C337" s="108">
        <v>5.1840000000000002</v>
      </c>
      <c r="D337" s="93">
        <v>4.9790000000000001</v>
      </c>
      <c r="E337" s="93">
        <v>206.73340905128003</v>
      </c>
      <c r="F337" s="95">
        <v>922.87861134581919</v>
      </c>
      <c r="G337" s="76"/>
      <c r="H337" s="27"/>
      <c r="I337" s="20"/>
      <c r="J337" s="21"/>
      <c r="K337" s="21"/>
    </row>
    <row r="338" spans="1:11" x14ac:dyDescent="0.25">
      <c r="A338" s="106">
        <v>2.78</v>
      </c>
      <c r="B338" s="96">
        <v>8.51</v>
      </c>
      <c r="C338" s="106">
        <v>5.2080000000000002</v>
      </c>
      <c r="D338" s="97">
        <v>5.0919999999999996</v>
      </c>
      <c r="E338" s="97">
        <v>120.71131145724034</v>
      </c>
      <c r="F338" s="98">
        <v>538.86736547626663</v>
      </c>
      <c r="G338" s="70">
        <f>AVERAGE(F338:F351)</f>
        <v>443.47948363145343</v>
      </c>
      <c r="H338" s="71">
        <f>STDEV(F338:F351)</f>
        <v>102.21458556265826</v>
      </c>
      <c r="I338" s="72">
        <f>COUNT(F338:F351)</f>
        <v>14</v>
      </c>
      <c r="J338" s="21"/>
      <c r="K338" s="21"/>
    </row>
    <row r="339" spans="1:11" x14ac:dyDescent="0.25">
      <c r="A339" s="107">
        <v>2.78</v>
      </c>
      <c r="B339" s="91">
        <v>6.06</v>
      </c>
      <c r="C339" s="107">
        <v>5.2080000000000002</v>
      </c>
      <c r="D339" s="90">
        <v>5.14</v>
      </c>
      <c r="E339" s="90">
        <v>68.452996830256424</v>
      </c>
      <c r="F339" s="92">
        <v>305.58102314994773</v>
      </c>
      <c r="G339" s="60"/>
      <c r="H339" s="21"/>
      <c r="I339" s="16"/>
      <c r="J339" s="21"/>
      <c r="K339" s="21"/>
    </row>
    <row r="340" spans="1:11" x14ac:dyDescent="0.25">
      <c r="A340" s="107">
        <v>2.78</v>
      </c>
      <c r="B340" s="91">
        <v>8.59</v>
      </c>
      <c r="C340" s="107">
        <v>5.2080000000000002</v>
      </c>
      <c r="D340" s="90">
        <v>5.09</v>
      </c>
      <c r="E340" s="90">
        <v>122.44472815783459</v>
      </c>
      <c r="F340" s="92">
        <v>546.60551096938946</v>
      </c>
      <c r="G340" s="60"/>
      <c r="H340" s="21"/>
      <c r="I340" s="16"/>
      <c r="J340" s="21"/>
      <c r="K340" s="21"/>
    </row>
    <row r="341" spans="1:11" x14ac:dyDescent="0.25">
      <c r="A341" s="107">
        <v>2.78</v>
      </c>
      <c r="B341" s="91">
        <v>7.79</v>
      </c>
      <c r="C341" s="107">
        <v>5.2080000000000002</v>
      </c>
      <c r="D341" s="90">
        <v>5.1059999999999999</v>
      </c>
      <c r="E341" s="90">
        <v>105.25401145559654</v>
      </c>
      <c r="F341" s="92">
        <v>469.86443253892855</v>
      </c>
      <c r="G341" s="60"/>
      <c r="H341" s="21"/>
      <c r="I341" s="16"/>
      <c r="J341" s="21"/>
      <c r="K341" s="21"/>
    </row>
    <row r="342" spans="1:11" x14ac:dyDescent="0.25">
      <c r="A342" s="107">
        <v>2.78</v>
      </c>
      <c r="B342" s="91">
        <v>6.63</v>
      </c>
      <c r="C342" s="107">
        <v>5.2080000000000002</v>
      </c>
      <c r="D342" s="90">
        <v>5.1280000000000001</v>
      </c>
      <c r="E342" s="90">
        <v>80.536815705377961</v>
      </c>
      <c r="F342" s="92">
        <v>359.52439899037779</v>
      </c>
      <c r="G342" s="60"/>
      <c r="H342" s="21"/>
      <c r="I342" s="16"/>
      <c r="J342" s="21"/>
      <c r="K342" s="21"/>
    </row>
    <row r="343" spans="1:11" x14ac:dyDescent="0.25">
      <c r="A343" s="107">
        <v>2.78</v>
      </c>
      <c r="B343" s="91">
        <v>6.97</v>
      </c>
      <c r="C343" s="107">
        <v>5.2080000000000002</v>
      </c>
      <c r="D343" s="90">
        <v>5.1210000000000004</v>
      </c>
      <c r="E343" s="90">
        <v>87.76896730431487</v>
      </c>
      <c r="F343" s="92">
        <v>391.80944694319203</v>
      </c>
      <c r="G343" s="60"/>
      <c r="H343" s="21"/>
      <c r="I343" s="16"/>
      <c r="J343" s="21"/>
      <c r="K343" s="21"/>
    </row>
    <row r="344" spans="1:11" x14ac:dyDescent="0.25">
      <c r="A344" s="107">
        <v>2.78</v>
      </c>
      <c r="B344" s="91">
        <v>6.5</v>
      </c>
      <c r="C344" s="107">
        <v>5.2080000000000002</v>
      </c>
      <c r="D344" s="90">
        <v>5.13</v>
      </c>
      <c r="E344" s="90">
        <v>77.787052595443299</v>
      </c>
      <c r="F344" s="92">
        <v>347.24918149131844</v>
      </c>
      <c r="G344" s="60"/>
      <c r="H344" s="21"/>
      <c r="I344" s="16"/>
      <c r="J344" s="21"/>
      <c r="K344" s="21"/>
    </row>
    <row r="345" spans="1:11" x14ac:dyDescent="0.25">
      <c r="A345" s="107">
        <v>2.78</v>
      </c>
      <c r="B345" s="91">
        <v>6.27</v>
      </c>
      <c r="C345" s="107">
        <v>5.2080000000000002</v>
      </c>
      <c r="D345" s="90">
        <v>5.1349999999999998</v>
      </c>
      <c r="E345" s="90">
        <v>72.906579009383108</v>
      </c>
      <c r="F345" s="92">
        <v>325.46225935578713</v>
      </c>
      <c r="G345" s="60"/>
      <c r="H345" s="21"/>
      <c r="I345" s="16"/>
      <c r="J345" s="21"/>
      <c r="K345" s="21"/>
    </row>
    <row r="346" spans="1:11" x14ac:dyDescent="0.25">
      <c r="A346" s="107">
        <v>2.78</v>
      </c>
      <c r="B346" s="91">
        <v>7.73</v>
      </c>
      <c r="C346" s="107">
        <v>5.2080000000000002</v>
      </c>
      <c r="D346" s="90">
        <v>5.1050000000000004</v>
      </c>
      <c r="E346" s="90">
        <v>104.01385528010644</v>
      </c>
      <c r="F346" s="92">
        <v>464.32825135592316</v>
      </c>
      <c r="G346" s="60"/>
      <c r="H346" s="21"/>
      <c r="I346" s="16"/>
      <c r="J346" s="21"/>
      <c r="K346" s="21"/>
    </row>
    <row r="347" spans="1:11" x14ac:dyDescent="0.25">
      <c r="A347" s="107">
        <v>2.78</v>
      </c>
      <c r="B347" s="91">
        <v>6.73</v>
      </c>
      <c r="C347" s="107">
        <v>5.2080000000000002</v>
      </c>
      <c r="D347" s="90">
        <v>6.1260000000000003</v>
      </c>
      <c r="E347" s="90">
        <v>69.167462686266077</v>
      </c>
      <c r="F347" s="92">
        <v>308.77047017776039</v>
      </c>
      <c r="G347" s="60"/>
      <c r="H347" s="21"/>
      <c r="I347" s="16"/>
      <c r="J347" s="21"/>
      <c r="K347" s="21"/>
    </row>
    <row r="348" spans="1:11" x14ac:dyDescent="0.25">
      <c r="A348" s="107">
        <v>2.78</v>
      </c>
      <c r="B348" s="91">
        <v>8.35</v>
      </c>
      <c r="C348" s="107">
        <v>5.2080000000000002</v>
      </c>
      <c r="D348" s="90">
        <v>5.0910000000000002</v>
      </c>
      <c r="E348" s="90">
        <v>117.36371266431888</v>
      </c>
      <c r="F348" s="92">
        <v>523.92334970478589</v>
      </c>
      <c r="G348" s="60"/>
      <c r="H348" s="21"/>
      <c r="I348" s="16"/>
      <c r="J348" s="21"/>
      <c r="K348" s="21"/>
    </row>
    <row r="349" spans="1:11" x14ac:dyDescent="0.25">
      <c r="A349" s="107">
        <v>2.78</v>
      </c>
      <c r="B349" s="91">
        <v>9.32</v>
      </c>
      <c r="C349" s="107">
        <v>5.2080000000000002</v>
      </c>
      <c r="D349" s="90">
        <v>5.0720000000000001</v>
      </c>
      <c r="E349" s="90">
        <v>138.3184917821882</v>
      </c>
      <c r="F349" s="92">
        <v>617.46757916486638</v>
      </c>
      <c r="G349" s="60"/>
      <c r="H349" s="21"/>
      <c r="I349" s="16"/>
      <c r="J349" s="21"/>
      <c r="K349" s="21"/>
    </row>
    <row r="350" spans="1:11" x14ac:dyDescent="0.25">
      <c r="A350" s="107">
        <v>2.78</v>
      </c>
      <c r="B350" s="91">
        <v>7.96</v>
      </c>
      <c r="C350" s="107">
        <v>5.2080000000000002</v>
      </c>
      <c r="D350" s="90">
        <v>5.0999999999999996</v>
      </c>
      <c r="E350" s="90">
        <v>108.95353486399708</v>
      </c>
      <c r="F350" s="92">
        <v>486.37947498636936</v>
      </c>
      <c r="G350" s="60"/>
      <c r="H350" s="21"/>
      <c r="I350" s="16"/>
      <c r="J350" s="21"/>
      <c r="K350" s="21"/>
    </row>
    <row r="351" spans="1:11" x14ac:dyDescent="0.25">
      <c r="A351" s="108">
        <v>2.78</v>
      </c>
      <c r="B351" s="94">
        <v>8.34</v>
      </c>
      <c r="C351" s="108">
        <v>5.2080000000000002</v>
      </c>
      <c r="D351" s="93">
        <v>5.0919999999999996</v>
      </c>
      <c r="E351" s="93">
        <v>117.12999855187718</v>
      </c>
      <c r="F351" s="95">
        <v>522.88002653543492</v>
      </c>
      <c r="G351" s="76"/>
      <c r="H351" s="27"/>
      <c r="I351" s="20"/>
      <c r="J351" s="21"/>
      <c r="K351" s="21"/>
    </row>
    <row r="352" spans="1:11" x14ac:dyDescent="0.25">
      <c r="A352" s="106">
        <v>2.9</v>
      </c>
      <c r="B352" s="96">
        <v>2.91</v>
      </c>
      <c r="C352" s="106">
        <v>5.141</v>
      </c>
      <c r="D352" s="97">
        <v>5.1109999999999998</v>
      </c>
      <c r="E352" s="97">
        <v>0.20718222303180889</v>
      </c>
      <c r="F352" s="98">
        <v>0.92488216183629812</v>
      </c>
      <c r="G352" s="70">
        <f>AVERAGE(F352:F357)</f>
        <v>0.30832421970413576</v>
      </c>
      <c r="H352" s="71">
        <f>STDEV(F352:F357)</f>
        <v>0.47765383068776579</v>
      </c>
      <c r="I352" s="72">
        <f>COUNT(F352:F357)</f>
        <v>6</v>
      </c>
      <c r="J352" s="21"/>
      <c r="K352" s="21"/>
    </row>
    <row r="353" spans="1:11" x14ac:dyDescent="0.25">
      <c r="A353" s="107">
        <v>2.9</v>
      </c>
      <c r="B353" s="91">
        <v>2.9</v>
      </c>
      <c r="C353" s="107">
        <v>5.141</v>
      </c>
      <c r="D353" s="90">
        <v>5.1429999999999998</v>
      </c>
      <c r="E353" s="90">
        <v>0</v>
      </c>
      <c r="F353" s="92">
        <v>0</v>
      </c>
      <c r="G353" s="60"/>
      <c r="H353" s="21"/>
      <c r="I353" s="16"/>
      <c r="J353" s="21"/>
      <c r="K353" s="21"/>
    </row>
    <row r="354" spans="1:11" x14ac:dyDescent="0.25">
      <c r="A354" s="107">
        <v>2.9</v>
      </c>
      <c r="B354" s="91">
        <v>2.9</v>
      </c>
      <c r="C354" s="107">
        <v>5.141</v>
      </c>
      <c r="D354" s="90">
        <v>5.1440000000000001</v>
      </c>
      <c r="E354" s="90">
        <v>0</v>
      </c>
      <c r="F354" s="92">
        <v>0</v>
      </c>
      <c r="G354" s="60"/>
      <c r="H354" s="21"/>
      <c r="I354" s="16"/>
      <c r="J354" s="21"/>
      <c r="K354" s="21"/>
    </row>
    <row r="355" spans="1:11" x14ac:dyDescent="0.25">
      <c r="A355" s="107">
        <v>2.9</v>
      </c>
      <c r="B355" s="91">
        <v>2.9</v>
      </c>
      <c r="C355" s="107">
        <v>5.141</v>
      </c>
      <c r="D355" s="90">
        <v>5.1429999999999998</v>
      </c>
      <c r="E355" s="90">
        <v>0</v>
      </c>
      <c r="F355" s="92">
        <v>0</v>
      </c>
      <c r="G355" s="60"/>
      <c r="H355" s="21"/>
      <c r="I355" s="16"/>
      <c r="J355" s="21"/>
      <c r="K355" s="21"/>
    </row>
    <row r="356" spans="1:11" x14ac:dyDescent="0.25">
      <c r="A356" s="107">
        <v>2.9</v>
      </c>
      <c r="B356" s="91">
        <v>2.91</v>
      </c>
      <c r="C356" s="107">
        <v>5.141</v>
      </c>
      <c r="D356" s="90">
        <v>5.1100000000000003</v>
      </c>
      <c r="E356" s="90">
        <v>0.2072227674981556</v>
      </c>
      <c r="F356" s="92">
        <v>0.92506315638851644</v>
      </c>
      <c r="G356" s="60"/>
      <c r="H356" s="21"/>
      <c r="I356" s="16"/>
      <c r="J356" s="21"/>
      <c r="K356" s="21"/>
    </row>
    <row r="357" spans="1:11" x14ac:dyDescent="0.25">
      <c r="A357" s="108">
        <v>2.9</v>
      </c>
      <c r="B357" s="94">
        <v>2.9</v>
      </c>
      <c r="C357" s="108">
        <v>5.141</v>
      </c>
      <c r="D357" s="93">
        <v>5.1440000000000001</v>
      </c>
      <c r="E357" s="93">
        <v>0</v>
      </c>
      <c r="F357" s="95">
        <v>0</v>
      </c>
      <c r="G357" s="76"/>
      <c r="H357" s="27"/>
      <c r="I357" s="20"/>
      <c r="J357" s="21"/>
      <c r="K357" s="21"/>
    </row>
    <row r="358" spans="1:11" x14ac:dyDescent="0.25">
      <c r="A358" s="106">
        <v>2.78</v>
      </c>
      <c r="B358" s="96">
        <v>2.79</v>
      </c>
      <c r="C358" s="106">
        <v>5.2050000000000001</v>
      </c>
      <c r="D358" s="97">
        <v>5.1619999999999999</v>
      </c>
      <c r="E358" s="97">
        <v>0.20768900197953435</v>
      </c>
      <c r="F358" s="98">
        <v>0.92714447373683939</v>
      </c>
      <c r="G358" s="70">
        <f>AVERAGE(F358:F366)</f>
        <v>2.8678899554932302</v>
      </c>
      <c r="H358" s="71">
        <f>STDEV(F358:F366)</f>
        <v>5.558131928522986</v>
      </c>
      <c r="I358" s="72">
        <f>COUNT(F358,F360:F366)</f>
        <v>8</v>
      </c>
      <c r="J358" s="21"/>
      <c r="K358" s="21"/>
    </row>
    <row r="359" spans="1:11" x14ac:dyDescent="0.25">
      <c r="A359" s="107">
        <v>2.78</v>
      </c>
      <c r="B359" s="91">
        <v>2.97</v>
      </c>
      <c r="C359" s="107">
        <v>5.2050000000000001</v>
      </c>
      <c r="D359" s="90">
        <v>5.1920000000000002</v>
      </c>
      <c r="E359" s="90">
        <v>3.9232900493351965</v>
      </c>
      <c r="F359" s="92">
        <v>17.513959109237252</v>
      </c>
      <c r="G359" s="60"/>
      <c r="H359" s="21"/>
      <c r="I359" s="16"/>
      <c r="J359" s="107" t="s">
        <v>275</v>
      </c>
      <c r="K359" s="21"/>
    </row>
    <row r="360" spans="1:11" x14ac:dyDescent="0.25">
      <c r="A360" s="107">
        <v>2.78</v>
      </c>
      <c r="B360" s="91">
        <v>2.8</v>
      </c>
      <c r="C360" s="107">
        <v>5.2050000000000001</v>
      </c>
      <c r="D360" s="90">
        <v>5.2009999999999996</v>
      </c>
      <c r="E360" s="90">
        <v>0.41226326791706702</v>
      </c>
      <c r="F360" s="92">
        <v>1.840384454308579</v>
      </c>
      <c r="G360" s="60"/>
      <c r="H360" s="21"/>
      <c r="I360" s="16"/>
      <c r="J360" s="107" t="s">
        <v>276</v>
      </c>
      <c r="K360" s="21"/>
    </row>
    <row r="361" spans="1:11" x14ac:dyDescent="0.25">
      <c r="A361" s="107">
        <v>2.78</v>
      </c>
      <c r="B361" s="91">
        <v>2.81</v>
      </c>
      <c r="C361" s="107">
        <v>5.2050000000000001</v>
      </c>
      <c r="D361" s="90">
        <v>5.1989999999999998</v>
      </c>
      <c r="E361" s="90">
        <v>0.6186327918166995</v>
      </c>
      <c r="F361" s="92">
        <v>2.7616386459489282</v>
      </c>
      <c r="G361" s="100"/>
      <c r="H361" s="21"/>
      <c r="I361" s="16"/>
      <c r="J361" s="21"/>
      <c r="K361" s="21"/>
    </row>
    <row r="362" spans="1:11" x14ac:dyDescent="0.25">
      <c r="A362" s="107">
        <v>2.78</v>
      </c>
      <c r="B362" s="91">
        <v>2.79</v>
      </c>
      <c r="C362" s="107">
        <v>5.2050000000000001</v>
      </c>
      <c r="D362" s="90">
        <v>5.1619999999999999</v>
      </c>
      <c r="E362" s="90">
        <v>0.20768900197953435</v>
      </c>
      <c r="F362" s="92">
        <v>0.92714447373683939</v>
      </c>
      <c r="G362" s="100"/>
      <c r="H362" s="21"/>
      <c r="I362" s="16"/>
      <c r="J362" s="21"/>
      <c r="K362" s="21"/>
    </row>
    <row r="363" spans="1:11" x14ac:dyDescent="0.25">
      <c r="A363" s="107">
        <v>2.78</v>
      </c>
      <c r="B363" s="91">
        <v>2.78</v>
      </c>
      <c r="C363" s="107">
        <v>5.2050000000000001</v>
      </c>
      <c r="D363" s="90">
        <v>5.2</v>
      </c>
      <c r="E363" s="90">
        <v>0</v>
      </c>
      <c r="F363" s="92">
        <v>0</v>
      </c>
      <c r="G363" s="100"/>
      <c r="H363" s="21"/>
      <c r="I363" s="16"/>
      <c r="J363" s="21"/>
      <c r="K363" s="21"/>
    </row>
    <row r="364" spans="1:11" x14ac:dyDescent="0.25">
      <c r="A364" s="107">
        <v>2.78</v>
      </c>
      <c r="B364" s="91">
        <v>2.78</v>
      </c>
      <c r="C364" s="107">
        <v>5.2050000000000001</v>
      </c>
      <c r="D364" s="90">
        <v>5.202</v>
      </c>
      <c r="E364" s="90">
        <v>0</v>
      </c>
      <c r="F364" s="92">
        <v>0</v>
      </c>
      <c r="G364" s="100"/>
      <c r="H364" s="21"/>
      <c r="I364" s="16"/>
      <c r="J364" s="21"/>
      <c r="K364" s="21"/>
    </row>
    <row r="365" spans="1:11" x14ac:dyDescent="0.25">
      <c r="A365" s="107">
        <v>2.78</v>
      </c>
      <c r="B365" s="91">
        <v>2.79</v>
      </c>
      <c r="C365" s="107">
        <v>5.2050000000000001</v>
      </c>
      <c r="D365" s="90">
        <v>5.2009999999999996</v>
      </c>
      <c r="E365" s="90">
        <v>0.20613163395853806</v>
      </c>
      <c r="F365" s="92">
        <v>0.92019222715430982</v>
      </c>
      <c r="G365" s="100"/>
      <c r="H365" s="21"/>
      <c r="I365" s="16"/>
      <c r="J365" s="21"/>
      <c r="K365" s="21"/>
    </row>
    <row r="366" spans="1:11" x14ac:dyDescent="0.25">
      <c r="A366" s="108">
        <v>2.78</v>
      </c>
      <c r="B366" s="94">
        <v>2.79</v>
      </c>
      <c r="C366" s="108">
        <v>5.2050000000000001</v>
      </c>
      <c r="D366" s="93">
        <v>5.1989999999999998</v>
      </c>
      <c r="E366" s="93">
        <v>0.20621093060556958</v>
      </c>
      <c r="F366" s="95">
        <v>0.92054621531632319</v>
      </c>
      <c r="G366" s="101"/>
      <c r="H366" s="27"/>
      <c r="I366" s="20"/>
      <c r="J366" s="21"/>
      <c r="K366" s="21"/>
    </row>
    <row r="367" spans="1:11" x14ac:dyDescent="0.25">
      <c r="A367" s="106">
        <v>2.8</v>
      </c>
      <c r="B367" s="96">
        <v>2.8</v>
      </c>
      <c r="C367" s="106">
        <v>5.1550000000000002</v>
      </c>
      <c r="D367" s="97">
        <v>5.1859999999999999</v>
      </c>
      <c r="E367" s="97">
        <v>0</v>
      </c>
      <c r="F367" s="98">
        <v>0</v>
      </c>
      <c r="G367" s="70">
        <f>AVERAGE(F367:F368)</f>
        <v>0.4592080527109571</v>
      </c>
      <c r="H367" s="71">
        <f>STDEV(F367:F368)</f>
        <v>0.64941825609477466</v>
      </c>
      <c r="I367" s="72">
        <v>2</v>
      </c>
      <c r="J367" s="107" t="s">
        <v>277</v>
      </c>
      <c r="K367" s="21"/>
    </row>
    <row r="368" spans="1:11" x14ac:dyDescent="0.25">
      <c r="A368" s="108">
        <v>2.8</v>
      </c>
      <c r="B368" s="94">
        <v>2.81</v>
      </c>
      <c r="C368" s="108">
        <v>5.1550000000000002</v>
      </c>
      <c r="D368" s="93">
        <v>5.1609999999999996</v>
      </c>
      <c r="E368" s="93">
        <v>0.20573376613918015</v>
      </c>
      <c r="F368" s="95">
        <v>0.91841610542191421</v>
      </c>
      <c r="G368" s="76"/>
      <c r="H368" s="27"/>
      <c r="I368" s="20"/>
      <c r="J368" s="107" t="s">
        <v>277</v>
      </c>
      <c r="K368" s="21"/>
    </row>
    <row r="369" spans="1:11" x14ac:dyDescent="0.25">
      <c r="A369" s="106">
        <v>2.8</v>
      </c>
      <c r="B369" s="106">
        <v>2.79</v>
      </c>
      <c r="C369" s="106">
        <v>5.15</v>
      </c>
      <c r="D369" s="106">
        <v>5.149</v>
      </c>
      <c r="E369" s="97">
        <v>-0.20601322604910799</v>
      </c>
      <c r="F369" s="98">
        <v>-0.91966364240582299</v>
      </c>
      <c r="G369" s="99">
        <f>AVERAGE(F369:F373)</f>
        <v>-0.1839327284811646</v>
      </c>
      <c r="H369" s="71">
        <f>STDEV(F369:F373)</f>
        <v>0.41128608417089568</v>
      </c>
      <c r="I369" s="72">
        <v>5</v>
      </c>
      <c r="J369" s="21"/>
      <c r="K369" s="21"/>
    </row>
    <row r="370" spans="1:11" x14ac:dyDescent="0.25">
      <c r="A370" s="107">
        <v>2.8</v>
      </c>
      <c r="B370" s="107">
        <v>2.8</v>
      </c>
      <c r="C370" s="107">
        <v>5.15</v>
      </c>
      <c r="D370" s="107">
        <v>5.1509999999999998</v>
      </c>
      <c r="E370" s="90">
        <v>0</v>
      </c>
      <c r="F370" s="92">
        <v>0</v>
      </c>
      <c r="G370" s="100"/>
      <c r="H370" s="21"/>
      <c r="I370" s="16"/>
      <c r="J370" s="21"/>
      <c r="K370" s="21"/>
    </row>
    <row r="371" spans="1:11" x14ac:dyDescent="0.25">
      <c r="A371" s="107">
        <v>2.8</v>
      </c>
      <c r="B371" s="107">
        <v>2.8</v>
      </c>
      <c r="C371" s="107">
        <v>5.15</v>
      </c>
      <c r="D371" s="107">
        <v>5.1529999999999996</v>
      </c>
      <c r="E371" s="90">
        <v>0</v>
      </c>
      <c r="F371" s="92">
        <v>0</v>
      </c>
      <c r="G371" s="100"/>
      <c r="H371" s="21"/>
      <c r="I371" s="16"/>
      <c r="J371" s="21"/>
      <c r="K371" s="21"/>
    </row>
    <row r="372" spans="1:11" x14ac:dyDescent="0.25">
      <c r="A372" s="107">
        <v>2.8</v>
      </c>
      <c r="B372" s="107">
        <v>2.8</v>
      </c>
      <c r="C372" s="107">
        <v>5.15</v>
      </c>
      <c r="D372" s="107">
        <v>5.1509999999999998</v>
      </c>
      <c r="E372" s="90">
        <v>0</v>
      </c>
      <c r="F372" s="92">
        <v>0</v>
      </c>
      <c r="G372" s="100"/>
      <c r="H372" s="21"/>
      <c r="I372" s="16"/>
      <c r="J372" s="21"/>
      <c r="K372" s="21"/>
    </row>
    <row r="373" spans="1:11" x14ac:dyDescent="0.25">
      <c r="A373" s="108">
        <v>2.8</v>
      </c>
      <c r="B373" s="108">
        <v>2.8</v>
      </c>
      <c r="C373" s="108">
        <v>5.15</v>
      </c>
      <c r="D373" s="108">
        <v>5.1509999999999998</v>
      </c>
      <c r="E373" s="93">
        <v>0</v>
      </c>
      <c r="F373" s="95">
        <v>0</v>
      </c>
      <c r="G373" s="101"/>
      <c r="H373" s="27"/>
      <c r="I373" s="20"/>
      <c r="J373" s="21"/>
      <c r="K373" s="21"/>
    </row>
    <row r="374" spans="1:11" x14ac:dyDescent="0.25">
      <c r="A374" s="103">
        <v>2.95</v>
      </c>
      <c r="B374" s="102">
        <v>2.96</v>
      </c>
      <c r="C374" s="103">
        <v>5.0330000000000004</v>
      </c>
      <c r="D374" s="103">
        <v>5.0410000000000004</v>
      </c>
      <c r="E374" s="103">
        <v>0.20564634671287177</v>
      </c>
      <c r="F374" s="104">
        <v>0.91802585636093093</v>
      </c>
      <c r="G374" s="110">
        <f>AVERAGE(F374)</f>
        <v>0.91802585636093093</v>
      </c>
      <c r="H374" s="65" t="e">
        <f>STDEV(G374)</f>
        <v>#DIV/0!</v>
      </c>
      <c r="I374" s="66">
        <v>1</v>
      </c>
      <c r="J374" s="21"/>
      <c r="K374" s="21"/>
    </row>
    <row r="375" spans="1:11" x14ac:dyDescent="0.25">
      <c r="A375" s="106">
        <v>2.9</v>
      </c>
      <c r="B375" s="111">
        <v>2.9</v>
      </c>
      <c r="C375" s="112">
        <v>5.0369999999999999</v>
      </c>
      <c r="D375" s="112">
        <v>5.0339999999999998</v>
      </c>
      <c r="E375" s="106">
        <v>0</v>
      </c>
      <c r="F375" s="113">
        <v>0</v>
      </c>
      <c r="G375" s="99">
        <f>AVERAGE(F375:F376)</f>
        <v>0.92058165020539073</v>
      </c>
      <c r="H375" s="71">
        <f>STDEV(F375:F376)</f>
        <v>1.3018990549922682</v>
      </c>
      <c r="I375" s="72">
        <v>2</v>
      </c>
      <c r="J375" s="21"/>
      <c r="K375" s="21"/>
    </row>
    <row r="376" spans="1:11" x14ac:dyDescent="0.25">
      <c r="A376" s="108">
        <v>2.9</v>
      </c>
      <c r="B376" s="114">
        <v>2.92</v>
      </c>
      <c r="C376" s="115">
        <v>5.0369999999999999</v>
      </c>
      <c r="D376" s="115">
        <v>5.0309999999999997</v>
      </c>
      <c r="E376" s="108">
        <v>0.41243773670186185</v>
      </c>
      <c r="F376" s="116">
        <v>1.8411633004107815</v>
      </c>
      <c r="G376" s="101"/>
      <c r="H376" s="27"/>
      <c r="I376" s="20"/>
      <c r="J376" s="21"/>
      <c r="K376" s="21"/>
    </row>
    <row r="377" spans="1:11" x14ac:dyDescent="0.25">
      <c r="A377" s="109">
        <v>2.9</v>
      </c>
      <c r="B377" s="117">
        <v>2.98</v>
      </c>
      <c r="C377" s="118">
        <v>5.0359999999999996</v>
      </c>
      <c r="D377" s="118">
        <v>5.0359999999999996</v>
      </c>
      <c r="E377" s="109">
        <v>1.6477857878475812</v>
      </c>
      <c r="F377" s="119">
        <v>7.355880535530388</v>
      </c>
      <c r="G377" s="110">
        <f>AVERAGE(F377)</f>
        <v>7.355880535530388</v>
      </c>
      <c r="H377" s="65" t="e">
        <f>STDEV(F377)</f>
        <v>#DIV/0!</v>
      </c>
      <c r="I377" s="66">
        <v>1</v>
      </c>
      <c r="J377" s="21"/>
      <c r="K377" s="21"/>
    </row>
    <row r="378" spans="1:11" x14ac:dyDescent="0.25">
      <c r="A378" s="97">
        <v>2.95</v>
      </c>
      <c r="B378" s="96">
        <v>2.93</v>
      </c>
      <c r="C378" s="97">
        <v>4.9989999999999997</v>
      </c>
      <c r="D378" s="97">
        <v>5.04</v>
      </c>
      <c r="E378" s="97">
        <v>-0.4085952953100227</v>
      </c>
      <c r="F378" s="98">
        <v>-1.8240102577934725</v>
      </c>
      <c r="G378" s="99">
        <f>AVERAGE(F378:F381)</f>
        <v>-2.0517410614367799</v>
      </c>
      <c r="H378" s="71">
        <f>STDEV(F378:F381)</f>
        <v>0.45473765410882427</v>
      </c>
      <c r="I378" s="72">
        <v>4</v>
      </c>
      <c r="J378" s="21"/>
      <c r="K378" s="21"/>
    </row>
    <row r="379" spans="1:11" x14ac:dyDescent="0.25">
      <c r="A379" s="90">
        <v>2.95</v>
      </c>
      <c r="B379" s="91">
        <v>2.93</v>
      </c>
      <c r="C379" s="90">
        <v>4.9989999999999997</v>
      </c>
      <c r="D379" s="90">
        <v>5.0350000000000001</v>
      </c>
      <c r="E379" s="90">
        <v>-0.40900105032026107</v>
      </c>
      <c r="F379" s="92">
        <v>-1.8258215887346776</v>
      </c>
      <c r="G379" s="100"/>
      <c r="H379" s="21"/>
      <c r="I379" s="16"/>
      <c r="J379" s="21"/>
      <c r="K379" s="21"/>
    </row>
    <row r="380" spans="1:11" x14ac:dyDescent="0.25">
      <c r="A380" s="90">
        <v>2.95</v>
      </c>
      <c r="B380" s="91">
        <v>2.92</v>
      </c>
      <c r="C380" s="90">
        <v>4.9989999999999997</v>
      </c>
      <c r="D380" s="90">
        <v>5.0439999999999996</v>
      </c>
      <c r="E380" s="90">
        <v>-0.61240690573826218</v>
      </c>
      <c r="F380" s="92">
        <v>-2.7338456679061762</v>
      </c>
      <c r="G380" s="100"/>
      <c r="H380" s="21"/>
      <c r="I380" s="16"/>
      <c r="J380" s="21"/>
      <c r="K380" s="21"/>
    </row>
    <row r="381" spans="1:11" x14ac:dyDescent="0.25">
      <c r="A381" s="93">
        <v>2.95</v>
      </c>
      <c r="B381" s="94">
        <v>2.93</v>
      </c>
      <c r="C381" s="93">
        <v>4.9989999999999997</v>
      </c>
      <c r="D381" s="93">
        <v>5.0419999999999998</v>
      </c>
      <c r="E381" s="93">
        <v>-0.40843321863596088</v>
      </c>
      <c r="F381" s="95">
        <v>-1.823286731312793</v>
      </c>
      <c r="G381" s="101"/>
      <c r="H381" s="27"/>
      <c r="I381" s="20"/>
      <c r="J381" s="21"/>
      <c r="K381" s="21"/>
    </row>
    <row r="382" spans="1:11" x14ac:dyDescent="0.25">
      <c r="A382" s="109">
        <v>2.94</v>
      </c>
      <c r="B382" s="120">
        <v>2.93</v>
      </c>
      <c r="C382" s="109">
        <v>5.0170000000000003</v>
      </c>
      <c r="D382" s="109">
        <v>5.0179999999999998</v>
      </c>
      <c r="E382" s="109">
        <v>-0.20593217660500029</v>
      </c>
      <c r="F382" s="119">
        <v>-0.91930182958238182</v>
      </c>
      <c r="G382" s="105">
        <f>AVERAGE(F382)</f>
        <v>-0.91930182958238182</v>
      </c>
      <c r="H382" s="65" t="e">
        <f>STDEV(F382)</f>
        <v>#DIV/0!</v>
      </c>
      <c r="I382" s="66">
        <v>1</v>
      </c>
      <c r="J382" s="21"/>
      <c r="K382" s="21"/>
    </row>
    <row r="383" spans="1:11" x14ac:dyDescent="0.25">
      <c r="A383" s="97">
        <v>2.95</v>
      </c>
      <c r="B383" s="96">
        <v>3.05</v>
      </c>
      <c r="C383" s="97">
        <v>5.0220000000000002</v>
      </c>
      <c r="D383" s="97">
        <v>5.0309999999999997</v>
      </c>
      <c r="E383" s="97">
        <v>2.0560475617597191</v>
      </c>
      <c r="F383" s="98">
        <v>9.178401920451563</v>
      </c>
      <c r="G383" s="70">
        <f>AVERAGE(F384:F385)</f>
        <v>-0.91784019204516032</v>
      </c>
      <c r="H383" s="71">
        <f>STDEV(F384:F385)</f>
        <v>1.2980220476813917</v>
      </c>
      <c r="I383" s="72">
        <v>2</v>
      </c>
      <c r="J383" s="107" t="s">
        <v>278</v>
      </c>
      <c r="K383" s="21"/>
    </row>
    <row r="384" spans="1:11" x14ac:dyDescent="0.25">
      <c r="A384" s="90">
        <v>2.95</v>
      </c>
      <c r="B384" s="91">
        <v>2.93</v>
      </c>
      <c r="C384" s="90">
        <v>5.0220000000000002</v>
      </c>
      <c r="D384" s="90">
        <v>5.0309999999999997</v>
      </c>
      <c r="E384" s="90">
        <v>-0.41120951235194564</v>
      </c>
      <c r="F384" s="92">
        <v>-1.8356803840903206</v>
      </c>
      <c r="G384" s="100"/>
      <c r="H384" s="21"/>
      <c r="I384" s="16"/>
      <c r="J384" s="21"/>
      <c r="K384" s="21"/>
    </row>
    <row r="385" spans="1:11" x14ac:dyDescent="0.25">
      <c r="A385" s="93">
        <v>2.95</v>
      </c>
      <c r="B385" s="94">
        <v>2.95</v>
      </c>
      <c r="C385" s="93">
        <v>5.0220000000000002</v>
      </c>
      <c r="D385" s="93">
        <v>5.0279999999999996</v>
      </c>
      <c r="E385" s="93">
        <v>0</v>
      </c>
      <c r="F385" s="95">
        <v>0</v>
      </c>
      <c r="G385" s="101"/>
      <c r="H385" s="27"/>
      <c r="I385" s="20"/>
      <c r="J385" s="21"/>
      <c r="K385" s="21"/>
    </row>
    <row r="386" spans="1:11" x14ac:dyDescent="0.25">
      <c r="A386" s="106">
        <v>2.99</v>
      </c>
      <c r="B386" s="111">
        <v>2.99</v>
      </c>
      <c r="C386" s="112">
        <v>5.024</v>
      </c>
      <c r="D386" s="112">
        <v>5.0330000000000004</v>
      </c>
      <c r="E386" s="106">
        <v>0</v>
      </c>
      <c r="F386" s="113">
        <v>0</v>
      </c>
      <c r="G386" s="70">
        <f>AVERAGE(F386:F388)</f>
        <v>-1.8367765313372095</v>
      </c>
      <c r="H386" s="71">
        <f>STDEV(F386:F388)</f>
        <v>3.1813902744261751</v>
      </c>
      <c r="I386" s="72">
        <v>3</v>
      </c>
      <c r="J386" s="21"/>
      <c r="K386" s="21"/>
    </row>
    <row r="387" spans="1:11" x14ac:dyDescent="0.25">
      <c r="A387" s="107">
        <v>2.99</v>
      </c>
      <c r="B387" s="121">
        <v>2.99</v>
      </c>
      <c r="C387" s="122">
        <v>5.024</v>
      </c>
      <c r="D387" s="122">
        <v>5.0330000000000004</v>
      </c>
      <c r="E387" s="107">
        <v>0</v>
      </c>
      <c r="F387" s="123">
        <v>0</v>
      </c>
      <c r="G387" s="60"/>
      <c r="H387" s="21"/>
      <c r="I387" s="16"/>
      <c r="J387" s="21"/>
      <c r="K387" s="21"/>
    </row>
    <row r="388" spans="1:11" x14ac:dyDescent="0.25">
      <c r="A388" s="108">
        <v>2.99</v>
      </c>
      <c r="B388" s="124">
        <v>2.93</v>
      </c>
      <c r="C388" s="115">
        <v>5.024</v>
      </c>
      <c r="D388" s="108">
        <v>5.03</v>
      </c>
      <c r="E388" s="108">
        <v>-1.2343651786500367</v>
      </c>
      <c r="F388" s="116">
        <v>-5.5103295940116288</v>
      </c>
      <c r="G388" s="76"/>
      <c r="H388" s="27"/>
      <c r="I388" s="20"/>
      <c r="J388" s="21"/>
      <c r="K388" s="21"/>
    </row>
    <row r="389" spans="1:11" x14ac:dyDescent="0.25">
      <c r="A389" s="106">
        <v>3.06</v>
      </c>
      <c r="B389" s="125">
        <v>2.93</v>
      </c>
      <c r="C389" s="106">
        <v>5.0259999999999998</v>
      </c>
      <c r="D389" s="106">
        <v>5.0339999999999998</v>
      </c>
      <c r="E389" s="106">
        <v>-2.6733965982912462</v>
      </c>
      <c r="F389" s="113">
        <v>-11.934309754431952</v>
      </c>
      <c r="G389" s="70">
        <f>AVERAGE(F389,F391:F392)</f>
        <v>-10.414437992964425</v>
      </c>
      <c r="H389" s="71">
        <f>STDEV(F389,F391:F392)</f>
        <v>1.3935954455498298</v>
      </c>
      <c r="I389" s="72">
        <v>4</v>
      </c>
      <c r="J389" s="21"/>
      <c r="K389" s="21"/>
    </row>
    <row r="390" spans="1:11" x14ac:dyDescent="0.25">
      <c r="A390" s="107">
        <v>3.06</v>
      </c>
      <c r="B390" s="126">
        <v>3.04</v>
      </c>
      <c r="C390" s="107">
        <v>5.0259999999999998</v>
      </c>
      <c r="D390" s="107">
        <v>5.03</v>
      </c>
      <c r="E390" s="107" t="e">
        <v>#REF!</v>
      </c>
      <c r="F390" s="123" t="e">
        <v>#REF!</v>
      </c>
      <c r="G390" s="60"/>
      <c r="H390" s="21"/>
      <c r="I390" s="16"/>
      <c r="J390" s="21"/>
      <c r="K390" s="21"/>
    </row>
    <row r="391" spans="1:11" x14ac:dyDescent="0.25">
      <c r="A391" s="107">
        <v>3.06</v>
      </c>
      <c r="B391" s="126">
        <v>2.96</v>
      </c>
      <c r="C391" s="107">
        <v>5.0259999999999998</v>
      </c>
      <c r="D391" s="107">
        <v>5.0250000000000004</v>
      </c>
      <c r="E391" s="107">
        <v>-2.0601421317716277</v>
      </c>
      <c r="F391" s="123">
        <v>-9.1966804904417234</v>
      </c>
      <c r="G391" s="60"/>
      <c r="H391" s="21"/>
      <c r="I391" s="16"/>
      <c r="J391" s="21"/>
      <c r="K391" s="21"/>
    </row>
    <row r="392" spans="1:11" x14ac:dyDescent="0.25">
      <c r="A392" s="108">
        <v>3.06</v>
      </c>
      <c r="B392" s="124">
        <v>2.95</v>
      </c>
      <c r="C392" s="108">
        <v>5.0259999999999998</v>
      </c>
      <c r="D392" s="108">
        <v>5.0270000000000001</v>
      </c>
      <c r="E392" s="108">
        <v>-2.2652547510180323</v>
      </c>
      <c r="F392" s="116">
        <v>-10.112323734019599</v>
      </c>
      <c r="G392" s="76"/>
      <c r="H392" s="27"/>
      <c r="I392" s="20"/>
      <c r="J392" s="21"/>
      <c r="K392" s="21"/>
    </row>
    <row r="393" spans="1:11" x14ac:dyDescent="0.25">
      <c r="A393" s="106">
        <v>2.97</v>
      </c>
      <c r="B393" s="111">
        <v>2.92</v>
      </c>
      <c r="C393" s="112">
        <v>5.0369999999999999</v>
      </c>
      <c r="D393" s="112">
        <v>5.04</v>
      </c>
      <c r="E393" s="106">
        <v>-1.0292531018586686</v>
      </c>
      <c r="F393" s="113">
        <v>-4.5946887720072827</v>
      </c>
      <c r="G393" s="99">
        <f>AVERAGE(F393:F395)</f>
        <v>7.1093761439173759</v>
      </c>
      <c r="H393" s="71">
        <f>STDEV(F393,F395)</f>
        <v>5.1652394087878042E-3</v>
      </c>
      <c r="I393" s="72">
        <v>3</v>
      </c>
      <c r="J393" s="21"/>
      <c r="K393" s="21"/>
    </row>
    <row r="394" spans="1:11" x14ac:dyDescent="0.25">
      <c r="A394" s="107">
        <v>2.97</v>
      </c>
      <c r="B394" s="121">
        <v>3.3</v>
      </c>
      <c r="C394" s="122">
        <v>5.0369999999999999</v>
      </c>
      <c r="D394" s="122">
        <v>5.0069999999999997</v>
      </c>
      <c r="E394" s="107">
        <v>6.8378420571652745</v>
      </c>
      <c r="F394" s="123">
        <v>30.524810727391504</v>
      </c>
      <c r="G394" s="60"/>
      <c r="H394" s="21"/>
      <c r="I394" s="16"/>
      <c r="J394" s="107" t="s">
        <v>278</v>
      </c>
      <c r="K394" s="21"/>
    </row>
    <row r="395" spans="1:11" x14ac:dyDescent="0.25">
      <c r="A395" s="107">
        <v>2.97</v>
      </c>
      <c r="B395" s="121">
        <v>2.92</v>
      </c>
      <c r="C395" s="122">
        <v>5.0369999999999999</v>
      </c>
      <c r="D395" s="122">
        <v>5.032</v>
      </c>
      <c r="E395" s="107">
        <v>-1.0308894342940558</v>
      </c>
      <c r="F395" s="123">
        <v>-4.6019935236320944</v>
      </c>
      <c r="G395" s="60"/>
      <c r="H395" s="21"/>
      <c r="I395" s="16"/>
      <c r="J395" s="21"/>
      <c r="K395" s="21"/>
    </row>
    <row r="396" spans="1:11" x14ac:dyDescent="0.25">
      <c r="A396" s="97">
        <v>2.94</v>
      </c>
      <c r="B396" s="96">
        <v>3.58</v>
      </c>
      <c r="C396" s="97">
        <v>5.0339999999999998</v>
      </c>
      <c r="D396" s="97">
        <v>5.0350000000000001</v>
      </c>
      <c r="E396" s="97">
        <v>13.179668172432519</v>
      </c>
      <c r="F396" s="97">
        <v>58.835356688556011</v>
      </c>
      <c r="G396" s="70">
        <f>AVERAGE(F397:F399)</f>
        <v>8.5679419506809946</v>
      </c>
      <c r="H396" s="71">
        <f>STDEV(F397:F399)</f>
        <v>5.059260484067778</v>
      </c>
      <c r="I396" s="72">
        <v>4</v>
      </c>
      <c r="J396" s="107" t="s">
        <v>278</v>
      </c>
      <c r="K396" s="21"/>
    </row>
    <row r="397" spans="1:11" x14ac:dyDescent="0.25">
      <c r="A397" s="90">
        <v>2.94</v>
      </c>
      <c r="B397" s="91">
        <v>3.09</v>
      </c>
      <c r="C397" s="90">
        <v>5.0339999999999998</v>
      </c>
      <c r="D397" s="90">
        <v>5.0410000000000004</v>
      </c>
      <c r="E397" s="90">
        <v>3.0853080946332732</v>
      </c>
      <c r="F397" s="90">
        <v>13.773123865252396</v>
      </c>
      <c r="G397" s="100"/>
      <c r="H397" s="21"/>
      <c r="I397" s="16"/>
      <c r="J397" s="21"/>
      <c r="K397" s="21"/>
    </row>
    <row r="398" spans="1:11" x14ac:dyDescent="0.25">
      <c r="A398" s="90">
        <v>2.94</v>
      </c>
      <c r="B398" s="91">
        <v>2.98</v>
      </c>
      <c r="C398" s="90">
        <v>5.0339999999999998</v>
      </c>
      <c r="D398" s="90">
        <v>5.0469999999999997</v>
      </c>
      <c r="E398" s="90">
        <v>0.82177072082670144</v>
      </c>
      <c r="F398" s="90">
        <v>3.6684666748424779</v>
      </c>
      <c r="G398" s="100"/>
      <c r="H398" s="21"/>
      <c r="I398" s="16"/>
      <c r="J398" s="21"/>
      <c r="K398" s="21"/>
    </row>
    <row r="399" spans="1:11" x14ac:dyDescent="0.25">
      <c r="A399" s="93">
        <v>2.94</v>
      </c>
      <c r="B399" s="94">
        <v>3.03</v>
      </c>
      <c r="C399" s="93">
        <v>5.0339999999999998</v>
      </c>
      <c r="D399" s="93">
        <v>5.0419999999999998</v>
      </c>
      <c r="E399" s="93">
        <v>1.8508177038928584</v>
      </c>
      <c r="F399" s="95">
        <v>8.2622353119481087</v>
      </c>
      <c r="G399" s="101"/>
      <c r="H399" s="27"/>
      <c r="I399" s="20"/>
      <c r="J399" s="21"/>
      <c r="K399" s="21"/>
    </row>
    <row r="400" spans="1:11" x14ac:dyDescent="0.25">
      <c r="A400" s="106">
        <v>2.96</v>
      </c>
      <c r="B400" s="125">
        <v>3.23</v>
      </c>
      <c r="C400" s="106">
        <v>5.0250000000000004</v>
      </c>
      <c r="D400" s="106">
        <v>5.0289999999999999</v>
      </c>
      <c r="E400" s="106">
        <v>5.5568536678817955</v>
      </c>
      <c r="F400" s="113">
        <v>24.806350458791123</v>
      </c>
      <c r="G400" s="70">
        <f>AVERAGE(F400:F404)</f>
        <v>50.588102476665355</v>
      </c>
      <c r="H400" s="71">
        <f>STDEV(F400:F404)</f>
        <v>23.053450270851922</v>
      </c>
      <c r="I400" s="72">
        <f>COUNT(F400:F404)</f>
        <v>5</v>
      </c>
      <c r="J400" s="21"/>
      <c r="K400" s="21"/>
    </row>
    <row r="401" spans="1:11" x14ac:dyDescent="0.25">
      <c r="A401" s="107">
        <v>2.96</v>
      </c>
      <c r="B401" s="126">
        <v>3.61</v>
      </c>
      <c r="C401" s="107">
        <v>5.0250000000000004</v>
      </c>
      <c r="D401" s="107">
        <v>5.0229999999999997</v>
      </c>
      <c r="E401" s="107">
        <v>13.393590308473915</v>
      </c>
      <c r="F401" s="123">
        <v>59.790326496058405</v>
      </c>
      <c r="G401" s="60"/>
      <c r="H401" s="21"/>
      <c r="I401" s="16"/>
      <c r="J401" s="21"/>
      <c r="K401" s="21"/>
    </row>
    <row r="402" spans="1:11" x14ac:dyDescent="0.25">
      <c r="A402" s="107">
        <v>2.96</v>
      </c>
      <c r="B402" s="126">
        <v>3.3</v>
      </c>
      <c r="C402" s="107">
        <v>5.0250000000000004</v>
      </c>
      <c r="D402" s="107">
        <v>5.03</v>
      </c>
      <c r="E402" s="107">
        <v>6.9961282766838684</v>
      </c>
      <c r="F402" s="123">
        <v>31.231416239944458</v>
      </c>
      <c r="G402" s="60"/>
      <c r="H402" s="21"/>
      <c r="I402" s="16"/>
      <c r="J402" s="21"/>
      <c r="K402" s="21"/>
    </row>
    <row r="403" spans="1:11" x14ac:dyDescent="0.25">
      <c r="A403" s="107">
        <v>2.96</v>
      </c>
      <c r="B403" s="126">
        <v>3.85</v>
      </c>
      <c r="C403" s="107">
        <v>5.0250000000000004</v>
      </c>
      <c r="D403" s="107">
        <v>5.0209999999999999</v>
      </c>
      <c r="E403" s="107">
        <v>18.346220846697221</v>
      </c>
      <c r="F403" s="123">
        <v>81.899364481741074</v>
      </c>
      <c r="G403" s="60"/>
      <c r="H403" s="21"/>
      <c r="I403" s="16"/>
      <c r="J403" s="21"/>
      <c r="K403" s="21"/>
    </row>
    <row r="404" spans="1:11" x14ac:dyDescent="0.25">
      <c r="A404" s="108">
        <v>2.96</v>
      </c>
      <c r="B404" s="124">
        <v>3.56</v>
      </c>
      <c r="C404" s="108">
        <v>5.0250000000000004</v>
      </c>
      <c r="D404" s="108">
        <v>5.0209999999999999</v>
      </c>
      <c r="E404" s="108">
        <v>12.368238773054307</v>
      </c>
      <c r="F404" s="116">
        <v>55.213054706791731</v>
      </c>
      <c r="G404" s="76"/>
      <c r="H404" s="27"/>
      <c r="I404" s="20"/>
      <c r="J404" s="21"/>
      <c r="K404" s="21"/>
    </row>
    <row r="405" spans="1:11" x14ac:dyDescent="0.25">
      <c r="A405" s="106">
        <v>3.15</v>
      </c>
      <c r="B405" s="111">
        <v>7</v>
      </c>
      <c r="C405" s="112">
        <v>5.0010000000000003</v>
      </c>
      <c r="D405" s="112">
        <v>3.9359999999999999</v>
      </c>
      <c r="E405" s="106">
        <v>100.7565434176484</v>
      </c>
      <c r="F405" s="113">
        <v>449.78728547072427</v>
      </c>
      <c r="G405" s="99">
        <f>AVERAGE(F405:F409)</f>
        <v>288.26312653750466</v>
      </c>
      <c r="H405" s="71">
        <f>STDEV(F405:F409)</f>
        <v>95.083446665691469</v>
      </c>
      <c r="I405" s="72">
        <f>COUNT(F405:F409)</f>
        <v>5</v>
      </c>
      <c r="J405" s="21"/>
      <c r="K405" s="21"/>
    </row>
    <row r="406" spans="1:11" x14ac:dyDescent="0.25">
      <c r="A406" s="107">
        <v>2.9</v>
      </c>
      <c r="B406" s="121">
        <v>5.23</v>
      </c>
      <c r="C406" s="122">
        <v>5.0309999999999997</v>
      </c>
      <c r="D406" s="122">
        <v>4.9260000000000002</v>
      </c>
      <c r="E406" s="107">
        <v>49.014727963562059</v>
      </c>
      <c r="F406" s="123">
        <v>218.80664710213739</v>
      </c>
      <c r="G406" s="100"/>
      <c r="H406" s="21"/>
      <c r="I406" s="16"/>
      <c r="J406" s="21"/>
      <c r="K406" s="21"/>
    </row>
    <row r="407" spans="1:11" x14ac:dyDescent="0.25">
      <c r="A407" s="107">
        <v>3.06</v>
      </c>
      <c r="B407" s="121">
        <v>5.85</v>
      </c>
      <c r="C407" s="122">
        <v>5.0220000000000002</v>
      </c>
      <c r="D407" s="122">
        <v>4.6859999999999999</v>
      </c>
      <c r="E407" s="107">
        <v>61.587048741282061</v>
      </c>
      <c r="F407" s="123">
        <v>274.93074428595725</v>
      </c>
      <c r="G407" s="100"/>
      <c r="H407" s="21"/>
      <c r="I407" s="16"/>
      <c r="J407" s="21"/>
      <c r="K407" s="21"/>
    </row>
    <row r="408" spans="1:11" x14ac:dyDescent="0.25">
      <c r="A408" s="107">
        <v>2.89</v>
      </c>
      <c r="B408" s="121">
        <v>5.23</v>
      </c>
      <c r="C408" s="122">
        <v>5.0259999999999998</v>
      </c>
      <c r="D408" s="122">
        <v>4.9720000000000004</v>
      </c>
      <c r="E408" s="107">
        <v>48.721201239816295</v>
      </c>
      <c r="F408" s="123">
        <v>217.49631445466395</v>
      </c>
      <c r="G408" s="100"/>
      <c r="H408" s="21"/>
      <c r="I408" s="16"/>
      <c r="J408" s="21"/>
      <c r="K408" s="21"/>
    </row>
    <row r="409" spans="1:11" x14ac:dyDescent="0.25">
      <c r="A409" s="108">
        <v>2.95</v>
      </c>
      <c r="B409" s="114">
        <v>5.8</v>
      </c>
      <c r="C409" s="115">
        <v>5.04</v>
      </c>
      <c r="D409" s="115">
        <v>4.7119999999999997</v>
      </c>
      <c r="E409" s="108">
        <v>62.788611674030754</v>
      </c>
      <c r="F409" s="116">
        <v>280.29464137404068</v>
      </c>
      <c r="G409" s="101"/>
      <c r="H409" s="27"/>
      <c r="I409" s="20"/>
      <c r="J409" s="21"/>
      <c r="K409" s="21"/>
    </row>
    <row r="410" spans="1:11" x14ac:dyDescent="0.25">
      <c r="A410" s="97">
        <v>2.94</v>
      </c>
      <c r="B410" s="96">
        <v>11</v>
      </c>
      <c r="C410" s="97">
        <v>5.0330000000000004</v>
      </c>
      <c r="D410" s="97">
        <v>1.288</v>
      </c>
      <c r="E410" s="97">
        <v>648.71938387140108</v>
      </c>
      <c r="F410" s="98">
        <v>2895.9482015403219</v>
      </c>
      <c r="G410" s="70">
        <f>AVERAGE(F410:F415)</f>
        <v>2620.8177343211928</v>
      </c>
      <c r="H410" s="71">
        <f>STDEV(F410:F415)</f>
        <v>502.83378838559383</v>
      </c>
      <c r="I410" s="72">
        <f>COUNT(F410:F415)</f>
        <v>6</v>
      </c>
      <c r="J410" s="107" t="s">
        <v>279</v>
      </c>
      <c r="K410" s="21"/>
    </row>
    <row r="411" spans="1:11" x14ac:dyDescent="0.25">
      <c r="A411" s="90">
        <v>2.94</v>
      </c>
      <c r="B411" s="91">
        <v>10.07</v>
      </c>
      <c r="C411" s="90">
        <v>5.0330000000000004</v>
      </c>
      <c r="D411" s="90">
        <v>1.8120000000000001</v>
      </c>
      <c r="E411" s="90">
        <v>407.91439607332291</v>
      </c>
      <c r="F411" s="92">
        <v>1820.9706555109208</v>
      </c>
      <c r="G411" s="100"/>
      <c r="H411" s="21"/>
      <c r="I411" s="16"/>
      <c r="J411" s="21"/>
      <c r="K411" s="21"/>
    </row>
    <row r="412" spans="1:11" x14ac:dyDescent="0.25">
      <c r="A412" s="90">
        <v>2.94</v>
      </c>
      <c r="B412" s="91">
        <v>11.02</v>
      </c>
      <c r="C412" s="90">
        <v>5.0330000000000004</v>
      </c>
      <c r="D412" s="90">
        <v>1.28</v>
      </c>
      <c r="E412" s="90">
        <v>654.39366632337783</v>
      </c>
      <c r="F412" s="92">
        <v>2921.2787658341913</v>
      </c>
      <c r="G412" s="100"/>
      <c r="H412" s="21"/>
      <c r="I412" s="16"/>
      <c r="J412" s="21"/>
      <c r="K412" s="21"/>
    </row>
    <row r="413" spans="1:11" x14ac:dyDescent="0.25">
      <c r="A413" s="90">
        <v>2.94</v>
      </c>
      <c r="B413" s="91">
        <v>11.05</v>
      </c>
      <c r="C413" s="90">
        <v>5.0330000000000004</v>
      </c>
      <c r="D413" s="90">
        <v>1.264</v>
      </c>
      <c r="E413" s="90">
        <v>665.13756534435345</v>
      </c>
      <c r="F413" s="92">
        <v>2969.2406054537282</v>
      </c>
      <c r="G413" s="100"/>
      <c r="H413" s="21"/>
      <c r="I413" s="16"/>
      <c r="J413" s="21"/>
      <c r="K413" s="21"/>
    </row>
    <row r="414" spans="1:11" x14ac:dyDescent="0.25">
      <c r="A414" s="90">
        <v>2.94</v>
      </c>
      <c r="B414" s="91">
        <v>10.43</v>
      </c>
      <c r="C414" s="90">
        <v>5.0330000000000004</v>
      </c>
      <c r="D414" s="90">
        <v>1.61</v>
      </c>
      <c r="E414" s="90">
        <v>482.27376528007875</v>
      </c>
      <c r="F414" s="92">
        <v>2152.9183155867995</v>
      </c>
      <c r="G414" s="60"/>
      <c r="H414" s="21"/>
      <c r="I414" s="16"/>
      <c r="J414" s="107" t="s">
        <v>280</v>
      </c>
      <c r="K414" s="21"/>
    </row>
    <row r="415" spans="1:11" x14ac:dyDescent="0.25">
      <c r="A415" s="93">
        <v>2.94</v>
      </c>
      <c r="B415" s="94">
        <v>11.05</v>
      </c>
      <c r="C415" s="93">
        <v>5.0330000000000004</v>
      </c>
      <c r="D415" s="93">
        <v>1.266</v>
      </c>
      <c r="E415" s="93">
        <v>664.08679509894375</v>
      </c>
      <c r="F415" s="95">
        <v>2964.5498620011949</v>
      </c>
      <c r="G415" s="101"/>
      <c r="H415" s="27"/>
      <c r="I415" s="20"/>
      <c r="J415" s="21"/>
      <c r="K415" s="21"/>
    </row>
    <row r="416" spans="1:11" x14ac:dyDescent="0.25">
      <c r="A416" s="106">
        <v>2.94</v>
      </c>
      <c r="B416" s="125">
        <v>10.26</v>
      </c>
      <c r="C416" s="106">
        <v>5.0140000000000002</v>
      </c>
      <c r="D416" s="106">
        <v>1.7949999999999999</v>
      </c>
      <c r="E416" s="106">
        <v>421.15476965710337</v>
      </c>
      <c r="F416" s="113">
        <v>1880.0770072262753</v>
      </c>
      <c r="G416" s="70">
        <f>AVERAGE(F416:F420)</f>
        <v>2083.1112753393236</v>
      </c>
      <c r="H416" s="71">
        <f>STDEV(F416:F420)</f>
        <v>467.80050423468231</v>
      </c>
      <c r="I416" s="72">
        <f>COUNT(F416:F420)</f>
        <v>5</v>
      </c>
      <c r="J416" s="21"/>
      <c r="K416" s="21"/>
    </row>
    <row r="417" spans="1:11" x14ac:dyDescent="0.25">
      <c r="A417" s="107">
        <v>2.94</v>
      </c>
      <c r="B417" s="126">
        <v>10.75</v>
      </c>
      <c r="C417" s="107">
        <v>5.0140000000000002</v>
      </c>
      <c r="D417" s="107">
        <v>1.5169999999999999</v>
      </c>
      <c r="E417" s="107">
        <v>531.6925174150565</v>
      </c>
      <c r="F417" s="123">
        <v>2373.5285669925538</v>
      </c>
      <c r="G417" s="60"/>
      <c r="H417" s="21"/>
      <c r="I417" s="16"/>
      <c r="J417" s="21"/>
      <c r="K417" s="21"/>
    </row>
    <row r="418" spans="1:11" x14ac:dyDescent="0.25">
      <c r="A418" s="107">
        <v>2.94</v>
      </c>
      <c r="B418" s="91">
        <v>10.06</v>
      </c>
      <c r="C418" s="107">
        <v>5.0140000000000002</v>
      </c>
      <c r="D418" s="90">
        <v>1.9059999999999999</v>
      </c>
      <c r="E418" s="90">
        <v>385.79108955080335</v>
      </c>
      <c r="F418" s="92">
        <v>1722.2100028637412</v>
      </c>
      <c r="G418" s="100"/>
      <c r="H418" s="21"/>
      <c r="I418" s="16"/>
      <c r="J418" s="21"/>
      <c r="K418" s="21"/>
    </row>
    <row r="419" spans="1:11" x14ac:dyDescent="0.25">
      <c r="A419" s="107">
        <v>2.94</v>
      </c>
      <c r="B419" s="91">
        <v>11.05</v>
      </c>
      <c r="C419" s="107">
        <v>5.0140000000000002</v>
      </c>
      <c r="D419" s="90">
        <v>1.355</v>
      </c>
      <c r="E419" s="90">
        <v>618.12549165656446</v>
      </c>
      <c r="F419" s="92">
        <v>2759.3740073040694</v>
      </c>
      <c r="G419" s="100"/>
      <c r="H419" s="21"/>
      <c r="I419" s="16"/>
      <c r="J419" s="21"/>
      <c r="K419" s="21"/>
    </row>
    <row r="420" spans="1:11" x14ac:dyDescent="0.25">
      <c r="A420" s="108">
        <v>2.94</v>
      </c>
      <c r="B420" s="94">
        <v>10</v>
      </c>
      <c r="C420" s="108">
        <v>5.0140000000000002</v>
      </c>
      <c r="D420" s="93">
        <v>1.9370000000000001</v>
      </c>
      <c r="E420" s="93">
        <v>376.4178204587663</v>
      </c>
      <c r="F420" s="95">
        <v>1680.3667923099788</v>
      </c>
      <c r="G420" s="101"/>
      <c r="H420" s="27"/>
      <c r="I420" s="20"/>
      <c r="J420" s="21"/>
      <c r="K420" s="21"/>
    </row>
    <row r="421" spans="1:11" x14ac:dyDescent="0.25">
      <c r="A421" s="106">
        <v>2.94</v>
      </c>
      <c r="B421" s="111">
        <v>3.48</v>
      </c>
      <c r="C421" s="112">
        <v>5.0259999999999998</v>
      </c>
      <c r="D421" s="112">
        <v>5.0350000000000001</v>
      </c>
      <c r="E421" s="106">
        <v>11.102672640640131</v>
      </c>
      <c r="F421" s="113">
        <v>49.563440935081609</v>
      </c>
      <c r="G421" s="99">
        <f>AVERAGE(F421:F424)</f>
        <v>47.747871594245296</v>
      </c>
      <c r="H421" s="71">
        <f>STDEV(F421:F424)</f>
        <v>8.785313483911791</v>
      </c>
      <c r="I421" s="72">
        <v>4</v>
      </c>
      <c r="J421" s="21"/>
      <c r="K421" s="21"/>
    </row>
    <row r="422" spans="1:11" x14ac:dyDescent="0.25">
      <c r="A422" s="107">
        <v>2.94</v>
      </c>
      <c r="B422" s="121">
        <v>3.56</v>
      </c>
      <c r="C422" s="122">
        <v>5.0259999999999998</v>
      </c>
      <c r="D422" s="122">
        <v>5.03</v>
      </c>
      <c r="E422" s="107">
        <v>12.760184515973163</v>
      </c>
      <c r="F422" s="123">
        <v>56.962739697755801</v>
      </c>
      <c r="G422" s="100"/>
      <c r="H422" s="21"/>
      <c r="I422" s="16"/>
      <c r="J422" s="21"/>
      <c r="K422" s="21"/>
    </row>
    <row r="423" spans="1:11" x14ac:dyDescent="0.25">
      <c r="A423" s="107">
        <v>2.94</v>
      </c>
      <c r="B423" s="121">
        <v>3.47</v>
      </c>
      <c r="C423" s="122">
        <v>5.0259999999999998</v>
      </c>
      <c r="D423" s="122">
        <v>5.0339999999999998</v>
      </c>
      <c r="E423" s="107">
        <v>10.899232285341247</v>
      </c>
      <c r="F423" s="123">
        <v>48.65526284499186</v>
      </c>
      <c r="G423" s="100"/>
      <c r="H423" s="21"/>
      <c r="I423" s="16"/>
      <c r="J423" s="21"/>
      <c r="K423" s="21"/>
    </row>
    <row r="424" spans="1:11" x14ac:dyDescent="0.25">
      <c r="A424" s="108">
        <v>2.94</v>
      </c>
      <c r="B424" s="114">
        <v>3.33</v>
      </c>
      <c r="C424" s="115">
        <v>5.0259999999999998</v>
      </c>
      <c r="D424" s="115">
        <v>5.0330000000000004</v>
      </c>
      <c r="E424" s="108">
        <v>8.0217833155959557</v>
      </c>
      <c r="F424" s="116">
        <v>35.81004289915191</v>
      </c>
      <c r="G424" s="101"/>
      <c r="H424" s="27"/>
      <c r="I424" s="20"/>
      <c r="J424" s="21"/>
      <c r="K424" s="21"/>
    </row>
    <row r="425" spans="1:11" x14ac:dyDescent="0.25">
      <c r="A425" s="106">
        <v>2.95</v>
      </c>
      <c r="B425" s="125">
        <v>8.5</v>
      </c>
      <c r="C425" s="106">
        <v>5.0190000000000001</v>
      </c>
      <c r="D425" s="106">
        <v>2.8839999999999999</v>
      </c>
      <c r="E425" s="106">
        <v>198.94163758711366</v>
      </c>
      <c r="F425" s="113">
        <v>888.09536435263408</v>
      </c>
      <c r="G425" s="70">
        <f>AVERAGE(F425:F427)</f>
        <v>844.46423264334123</v>
      </c>
      <c r="H425" s="71">
        <f>STDEV(F425:F427)</f>
        <v>50.324751678355788</v>
      </c>
      <c r="I425" s="72">
        <v>3</v>
      </c>
      <c r="J425" s="21"/>
      <c r="K425" s="21"/>
    </row>
    <row r="426" spans="1:11" x14ac:dyDescent="0.25">
      <c r="A426" s="107">
        <v>2.95</v>
      </c>
      <c r="B426" s="126">
        <v>8.2100000000000009</v>
      </c>
      <c r="C426" s="107">
        <v>5.0190000000000001</v>
      </c>
      <c r="D426" s="107">
        <v>3.0750000000000002</v>
      </c>
      <c r="E426" s="107">
        <v>176.83514606515789</v>
      </c>
      <c r="F426" s="123">
        <v>789.40977554947131</v>
      </c>
      <c r="G426" s="60"/>
      <c r="H426" s="21"/>
      <c r="I426" s="16"/>
      <c r="J426" s="21"/>
      <c r="K426" s="21"/>
    </row>
    <row r="427" spans="1:11" x14ac:dyDescent="0.25">
      <c r="A427" s="108">
        <v>2.95</v>
      </c>
      <c r="B427" s="124">
        <v>8.41</v>
      </c>
      <c r="C427" s="108">
        <v>5.0190000000000001</v>
      </c>
      <c r="D427" s="108">
        <v>2.944</v>
      </c>
      <c r="E427" s="108">
        <v>191.72678883266914</v>
      </c>
      <c r="F427" s="116">
        <v>855.88755802791832</v>
      </c>
      <c r="G427" s="76"/>
      <c r="H427" s="27"/>
      <c r="I427" s="20"/>
      <c r="J427" s="21"/>
      <c r="K427" s="21"/>
    </row>
    <row r="428" spans="1:11" x14ac:dyDescent="0.25">
      <c r="A428" s="106">
        <v>3.11</v>
      </c>
      <c r="B428" s="125">
        <v>3.06</v>
      </c>
      <c r="C428" s="106">
        <v>5.0170000000000003</v>
      </c>
      <c r="D428" s="106">
        <v>5.0279999999999996</v>
      </c>
      <c r="E428" s="106">
        <v>-1.0276130292401651</v>
      </c>
      <c r="F428" s="113">
        <v>-4.5873673238310211</v>
      </c>
      <c r="G428" s="70">
        <f>AVERAGE(F428:F430)</f>
        <v>-6.4218272716942408</v>
      </c>
      <c r="H428" s="71">
        <f>STDEV(F428:F430)</f>
        <v>9.3119865037818865</v>
      </c>
      <c r="I428" s="72">
        <v>3</v>
      </c>
      <c r="J428" s="21"/>
      <c r="K428" s="21"/>
    </row>
    <row r="429" spans="1:11" x14ac:dyDescent="0.25">
      <c r="A429" s="107">
        <v>3.11</v>
      </c>
      <c r="B429" s="126">
        <v>3.13</v>
      </c>
      <c r="C429" s="107">
        <v>5.0170000000000003</v>
      </c>
      <c r="D429" s="107">
        <v>5.024</v>
      </c>
      <c r="E429" s="107">
        <v>0.41137247699200419</v>
      </c>
      <c r="F429" s="123">
        <v>1.8364078745400059</v>
      </c>
      <c r="G429" s="60"/>
      <c r="H429" s="21"/>
      <c r="I429" s="16"/>
      <c r="J429" s="21"/>
      <c r="K429" s="21"/>
    </row>
    <row r="430" spans="1:11" x14ac:dyDescent="0.25">
      <c r="A430" s="108">
        <v>3.11</v>
      </c>
      <c r="B430" s="124">
        <v>2.93</v>
      </c>
      <c r="C430" s="108">
        <v>5.0170000000000003</v>
      </c>
      <c r="D430" s="108">
        <v>5.0279999999999996</v>
      </c>
      <c r="E430" s="108">
        <v>-3.6994069052646017</v>
      </c>
      <c r="F430" s="116">
        <v>-16.514522365791709</v>
      </c>
      <c r="G430" s="76"/>
      <c r="H430" s="27"/>
      <c r="I430" s="20"/>
      <c r="J430" s="21"/>
      <c r="K430" s="21"/>
    </row>
    <row r="431" spans="1:11" x14ac:dyDescent="0.25">
      <c r="A431" s="106">
        <v>3</v>
      </c>
      <c r="B431" s="125">
        <v>3.28</v>
      </c>
      <c r="C431" s="106">
        <v>5.0229999999999997</v>
      </c>
      <c r="D431" s="106">
        <v>5.03</v>
      </c>
      <c r="E431" s="106">
        <v>5.7592242630724364</v>
      </c>
      <c r="F431" s="113">
        <v>25.709753032781663</v>
      </c>
      <c r="G431" s="70">
        <f>AVERAGE(F431:F433)</f>
        <v>24.804641217531451</v>
      </c>
      <c r="H431" s="71">
        <f>STDEV(F431:F433)</f>
        <v>1.589905630005926</v>
      </c>
      <c r="I431" s="72">
        <v>3</v>
      </c>
      <c r="J431" s="21"/>
      <c r="K431" s="21"/>
    </row>
    <row r="432" spans="1:11" x14ac:dyDescent="0.25">
      <c r="A432" s="107">
        <v>3</v>
      </c>
      <c r="B432" s="126">
        <v>3.25</v>
      </c>
      <c r="C432" s="107">
        <v>5.0229999999999997</v>
      </c>
      <c r="D432" s="107">
        <v>5.0270000000000001</v>
      </c>
      <c r="E432" s="107">
        <v>5.1452332481838026</v>
      </c>
      <c r="F432" s="123">
        <v>22.968835743217316</v>
      </c>
      <c r="G432" s="60"/>
      <c r="H432" s="21"/>
      <c r="I432" s="16"/>
      <c r="J432" s="21"/>
      <c r="K432" s="21"/>
    </row>
    <row r="433" spans="1:11" x14ac:dyDescent="0.25">
      <c r="A433" s="108">
        <v>3</v>
      </c>
      <c r="B433" s="124">
        <v>3.28</v>
      </c>
      <c r="C433" s="108">
        <v>5.0229999999999997</v>
      </c>
      <c r="D433" s="108">
        <v>5.0250000000000004</v>
      </c>
      <c r="E433" s="108">
        <v>5.7649548344784787</v>
      </c>
      <c r="F433" s="116">
        <v>25.735334876595378</v>
      </c>
      <c r="G433" s="76"/>
      <c r="H433" s="27"/>
      <c r="I433" s="20"/>
      <c r="J433" s="21"/>
      <c r="K433" s="21"/>
    </row>
    <row r="434" spans="1:11" x14ac:dyDescent="0.25">
      <c r="A434" s="97">
        <v>2.93</v>
      </c>
      <c r="B434" s="96">
        <v>7.86</v>
      </c>
      <c r="C434" s="97">
        <v>5.0179999999999998</v>
      </c>
      <c r="D434" s="97">
        <v>3.2290000000000001</v>
      </c>
      <c r="E434" s="97">
        <v>157.80483191876908</v>
      </c>
      <c r="F434" s="98">
        <v>704.45655016857711</v>
      </c>
      <c r="G434" s="99">
        <f>AVERAGE(F434:F438)</f>
        <v>596.50340228902019</v>
      </c>
      <c r="H434" s="71">
        <f>STDEV(F434:F438)</f>
        <v>98.634118841673796</v>
      </c>
      <c r="I434" s="72">
        <v>5</v>
      </c>
      <c r="J434" s="21"/>
      <c r="K434" s="21"/>
    </row>
    <row r="435" spans="1:11" x14ac:dyDescent="0.25">
      <c r="A435" s="90">
        <v>2.93</v>
      </c>
      <c r="B435" s="91">
        <v>6.96</v>
      </c>
      <c r="C435" s="90">
        <v>5.0179999999999998</v>
      </c>
      <c r="D435" s="90">
        <v>3.806</v>
      </c>
      <c r="E435" s="90">
        <v>109.4404033308565</v>
      </c>
      <c r="F435" s="92">
        <v>488.55290450927652</v>
      </c>
      <c r="G435" s="100"/>
      <c r="H435" s="21"/>
      <c r="I435" s="16"/>
      <c r="J435" s="21"/>
      <c r="K435" s="21"/>
    </row>
    <row r="436" spans="1:11" x14ac:dyDescent="0.25">
      <c r="A436" s="90">
        <v>2.93</v>
      </c>
      <c r="B436" s="91">
        <v>7.45</v>
      </c>
      <c r="C436" s="90">
        <v>5.0179999999999998</v>
      </c>
      <c r="D436" s="90">
        <v>3.4950000000000001</v>
      </c>
      <c r="E436" s="90">
        <v>133.66960893081034</v>
      </c>
      <c r="F436" s="92">
        <v>596.71450122803049</v>
      </c>
      <c r="G436" s="100"/>
      <c r="H436" s="21"/>
      <c r="I436" s="16"/>
      <c r="J436" s="21"/>
      <c r="K436" s="21"/>
    </row>
    <row r="437" spans="1:11" x14ac:dyDescent="0.25">
      <c r="A437" s="90">
        <v>2.95</v>
      </c>
      <c r="B437" s="91">
        <v>7.8</v>
      </c>
      <c r="C437" s="90">
        <v>5.024</v>
      </c>
      <c r="D437" s="90">
        <v>3.2719999999999998</v>
      </c>
      <c r="E437" s="90">
        <v>153.38710124163075</v>
      </c>
      <c r="F437" s="92">
        <v>684.73535865276381</v>
      </c>
      <c r="G437" s="100"/>
      <c r="H437" s="21"/>
      <c r="I437" s="16"/>
      <c r="J437" s="21"/>
      <c r="K437" s="21"/>
    </row>
    <row r="438" spans="1:11" x14ac:dyDescent="0.25">
      <c r="A438" s="93">
        <v>2.95</v>
      </c>
      <c r="B438" s="94">
        <v>7.06</v>
      </c>
      <c r="C438" s="93">
        <v>5.024</v>
      </c>
      <c r="D438" s="93">
        <v>3.7370000000000001</v>
      </c>
      <c r="E438" s="93">
        <v>113.80965858436261</v>
      </c>
      <c r="F438" s="95">
        <v>508.05769688645313</v>
      </c>
      <c r="G438" s="101"/>
      <c r="H438" s="27"/>
      <c r="I438" s="20"/>
      <c r="J438" s="21"/>
      <c r="K438" s="21"/>
    </row>
    <row r="439" spans="1:11" x14ac:dyDescent="0.25">
      <c r="A439" s="97">
        <v>2.93</v>
      </c>
      <c r="B439" s="96">
        <v>3.38</v>
      </c>
      <c r="C439" s="97">
        <v>5.0140000000000002</v>
      </c>
      <c r="D439" s="97">
        <v>5.0209999999999999</v>
      </c>
      <c r="E439" s="97">
        <v>9.2558730161334708</v>
      </c>
      <c r="F439" s="98">
        <v>41.319142731321428</v>
      </c>
      <c r="G439" s="99">
        <f>AVERAGE(F439:F441)</f>
        <v>29.080276393782849</v>
      </c>
      <c r="H439" s="71">
        <f>STDEV(F439:F441)</f>
        <v>11.215597777657827</v>
      </c>
      <c r="I439" s="72">
        <v>3</v>
      </c>
      <c r="J439" s="21"/>
      <c r="K439" s="21"/>
    </row>
    <row r="440" spans="1:11" x14ac:dyDescent="0.25">
      <c r="A440" s="90">
        <v>2.93</v>
      </c>
      <c r="B440" s="91">
        <v>3.22</v>
      </c>
      <c r="C440" s="90">
        <v>5.0140000000000002</v>
      </c>
      <c r="D440" s="90">
        <v>5.0209999999999999</v>
      </c>
      <c r="E440" s="90">
        <v>5.9648959437304621</v>
      </c>
      <c r="F440" s="92">
        <v>26.627891982407156</v>
      </c>
      <c r="G440" s="100"/>
      <c r="H440" s="21"/>
      <c r="I440" s="16"/>
      <c r="J440" s="21"/>
      <c r="K440" s="21"/>
    </row>
    <row r="441" spans="1:11" x14ac:dyDescent="0.25">
      <c r="A441" s="93">
        <v>2.93</v>
      </c>
      <c r="B441" s="94">
        <v>3.14</v>
      </c>
      <c r="C441" s="93">
        <v>5.0140000000000002</v>
      </c>
      <c r="D441" s="93">
        <v>5.0179999999999998</v>
      </c>
      <c r="E441" s="93">
        <v>4.3219897555207014</v>
      </c>
      <c r="F441" s="95">
        <v>19.293794467619964</v>
      </c>
      <c r="G441" s="101"/>
      <c r="H441" s="27"/>
      <c r="I441" s="20"/>
      <c r="J441" s="21"/>
      <c r="K441" s="21"/>
    </row>
    <row r="442" spans="1:11" x14ac:dyDescent="0.25">
      <c r="A442" s="106">
        <v>2.91</v>
      </c>
      <c r="B442" s="96">
        <v>3.32</v>
      </c>
      <c r="C442" s="106">
        <v>5.1420000000000003</v>
      </c>
      <c r="D442" s="97">
        <v>5.1070000000000002</v>
      </c>
      <c r="E442" s="97">
        <v>8.5027779363031666</v>
      </c>
      <c r="F442" s="98">
        <v>37.957250985450969</v>
      </c>
      <c r="G442" s="70">
        <f>AVERAGE(F442:F447)</f>
        <v>20.901076234313333</v>
      </c>
      <c r="H442" s="71">
        <f>STDEV(F442:F447)</f>
        <v>9.93554781938691</v>
      </c>
      <c r="I442" s="72">
        <v>6</v>
      </c>
      <c r="J442" s="21"/>
      <c r="K442" s="21"/>
    </row>
    <row r="443" spans="1:11" x14ac:dyDescent="0.25">
      <c r="A443" s="107">
        <v>2.91</v>
      </c>
      <c r="B443" s="91">
        <v>3.05</v>
      </c>
      <c r="C443" s="107">
        <v>5.1420000000000003</v>
      </c>
      <c r="D443" s="90">
        <v>5.1390000000000002</v>
      </c>
      <c r="E443" s="90">
        <v>2.8853085059245793</v>
      </c>
      <c r="F443" s="92">
        <v>12.880305701297916</v>
      </c>
      <c r="G443" s="60"/>
      <c r="H443" s="21"/>
      <c r="I443" s="16"/>
      <c r="J443" s="21"/>
      <c r="K443" s="21"/>
    </row>
    <row r="444" spans="1:11" x14ac:dyDescent="0.25">
      <c r="A444" s="107">
        <v>2.91</v>
      </c>
      <c r="B444" s="91">
        <v>3.18</v>
      </c>
      <c r="C444" s="107">
        <v>5.1420000000000003</v>
      </c>
      <c r="D444" s="90">
        <v>5.133</v>
      </c>
      <c r="E444" s="90">
        <v>5.5710279580662112</v>
      </c>
      <c r="F444" s="92">
        <v>24.869625907603375</v>
      </c>
      <c r="G444" s="60"/>
      <c r="H444" s="21"/>
      <c r="I444" s="16"/>
      <c r="J444" s="21"/>
      <c r="K444" s="21"/>
    </row>
    <row r="445" spans="1:11" x14ac:dyDescent="0.25">
      <c r="A445" s="107">
        <v>2.91</v>
      </c>
      <c r="B445" s="91">
        <v>3.02</v>
      </c>
      <c r="C445" s="107">
        <v>5.1420000000000003</v>
      </c>
      <c r="D445" s="90">
        <v>5.14</v>
      </c>
      <c r="E445" s="90">
        <v>2.2665870557450076</v>
      </c>
      <c r="F445" s="92">
        <v>10.118271275551288</v>
      </c>
      <c r="G445" s="60"/>
      <c r="H445" s="21"/>
      <c r="I445" s="16"/>
      <c r="J445" s="21"/>
      <c r="K445" s="21"/>
    </row>
    <row r="446" spans="1:11" x14ac:dyDescent="0.25">
      <c r="A446" s="107">
        <v>2.91</v>
      </c>
      <c r="B446" s="91">
        <v>3.14</v>
      </c>
      <c r="C446" s="107">
        <v>5.1420000000000003</v>
      </c>
      <c r="D446" s="90">
        <v>5.1349999999999998</v>
      </c>
      <c r="E446" s="90">
        <v>4.7438421125993635</v>
      </c>
      <c r="F446" s="92">
        <v>21.176985574854818</v>
      </c>
      <c r="G446" s="60"/>
      <c r="H446" s="21"/>
      <c r="I446" s="16"/>
      <c r="J446" s="21"/>
      <c r="K446" s="21"/>
    </row>
    <row r="447" spans="1:11" x14ac:dyDescent="0.25">
      <c r="A447" s="108">
        <v>2.91</v>
      </c>
      <c r="B447" s="94">
        <v>3.11</v>
      </c>
      <c r="C447" s="108">
        <v>5.1420000000000003</v>
      </c>
      <c r="D447" s="93">
        <v>5.1379999999999999</v>
      </c>
      <c r="E447" s="93">
        <v>4.1226715264267435</v>
      </c>
      <c r="F447" s="95">
        <v>18.404017961121628</v>
      </c>
      <c r="G447" s="76"/>
      <c r="H447" s="27"/>
      <c r="I447" s="20"/>
      <c r="J447" s="21"/>
      <c r="K447" s="21"/>
    </row>
    <row r="448" spans="1:11" x14ac:dyDescent="0.25">
      <c r="A448" s="106">
        <v>2.93</v>
      </c>
      <c r="B448" s="96">
        <v>2.93</v>
      </c>
      <c r="C448" s="106">
        <v>5.1379999999999999</v>
      </c>
      <c r="D448" s="97">
        <v>5.13</v>
      </c>
      <c r="E448" s="97">
        <v>0</v>
      </c>
      <c r="F448" s="98">
        <v>0</v>
      </c>
      <c r="G448" s="70">
        <f>AVERAGE(F448:F452)</f>
        <v>0.91866206291579855</v>
      </c>
      <c r="H448" s="71">
        <f>STDEV(F448:F452)</f>
        <v>2.0556317215581457</v>
      </c>
      <c r="I448" s="72">
        <v>5</v>
      </c>
      <c r="J448" s="21"/>
      <c r="K448" s="21"/>
    </row>
    <row r="449" spans="1:11" x14ac:dyDescent="0.25">
      <c r="A449" s="107">
        <v>2.93</v>
      </c>
      <c r="B449" s="91">
        <v>2.91</v>
      </c>
      <c r="C449" s="107">
        <v>5.1379999999999999</v>
      </c>
      <c r="D449" s="90">
        <v>5.1349999999999998</v>
      </c>
      <c r="E449" s="90">
        <v>-0.41218711674590425</v>
      </c>
      <c r="F449" s="92">
        <v>-1.8400445078653913</v>
      </c>
      <c r="G449" s="60"/>
      <c r="H449" s="21"/>
      <c r="I449" s="16"/>
      <c r="J449" s="21"/>
      <c r="K449" s="21"/>
    </row>
    <row r="450" spans="1:11" x14ac:dyDescent="0.25">
      <c r="A450" s="107">
        <v>2.93</v>
      </c>
      <c r="B450" s="91">
        <v>2.94</v>
      </c>
      <c r="C450" s="107">
        <v>5.1379999999999999</v>
      </c>
      <c r="D450" s="90">
        <v>5.141</v>
      </c>
      <c r="E450" s="90">
        <v>0.20585302903036093</v>
      </c>
      <c r="F450" s="92">
        <v>0.9189485068944343</v>
      </c>
      <c r="G450" s="60"/>
      <c r="H450" s="21"/>
      <c r="I450" s="16"/>
      <c r="J450" s="21"/>
      <c r="K450" s="21"/>
    </row>
    <row r="451" spans="1:11" x14ac:dyDescent="0.25">
      <c r="A451" s="107">
        <v>2.93</v>
      </c>
      <c r="B451" s="91">
        <v>2.95</v>
      </c>
      <c r="C451" s="107">
        <v>5.1379999999999999</v>
      </c>
      <c r="D451" s="90">
        <v>5.1390000000000002</v>
      </c>
      <c r="E451" s="90">
        <v>0.41186628614326093</v>
      </c>
      <c r="F451" s="92">
        <v>1.8386122879721312</v>
      </c>
      <c r="G451" s="60"/>
      <c r="H451" s="21"/>
      <c r="I451" s="16"/>
      <c r="J451" s="21"/>
      <c r="K451" s="21"/>
    </row>
    <row r="452" spans="1:11" x14ac:dyDescent="0.25">
      <c r="A452" s="108">
        <v>2.93</v>
      </c>
      <c r="B452" s="94">
        <v>2.97</v>
      </c>
      <c r="C452" s="108">
        <v>5.1379999999999999</v>
      </c>
      <c r="D452" s="93">
        <v>5.141</v>
      </c>
      <c r="E452" s="93">
        <v>0.82341211612146203</v>
      </c>
      <c r="F452" s="95">
        <v>3.6757940275778189</v>
      </c>
      <c r="G452" s="76"/>
      <c r="H452" s="27"/>
      <c r="I452" s="20"/>
      <c r="J452" s="21"/>
      <c r="K452" s="21"/>
    </row>
    <row r="453" spans="1:11" x14ac:dyDescent="0.25">
      <c r="A453" s="106">
        <v>2.91</v>
      </c>
      <c r="B453" s="96">
        <v>2.92</v>
      </c>
      <c r="C453" s="106">
        <v>5.1390000000000002</v>
      </c>
      <c r="D453" s="97">
        <v>5.1120000000000001</v>
      </c>
      <c r="E453" s="97">
        <v>0.20706111022468043</v>
      </c>
      <c r="F453" s="98">
        <v>0.92434150215399591</v>
      </c>
      <c r="G453" s="70">
        <f>AVERAGE(F453:F457)</f>
        <v>2.2115465253705375</v>
      </c>
      <c r="H453" s="71">
        <f>STDEV(F453:F457)</f>
        <v>1.906116220122785</v>
      </c>
      <c r="I453" s="72">
        <v>5</v>
      </c>
      <c r="J453" s="21"/>
      <c r="K453" s="21"/>
    </row>
    <row r="454" spans="1:11" x14ac:dyDescent="0.25">
      <c r="A454" s="107">
        <v>2.91</v>
      </c>
      <c r="B454" s="91">
        <v>2.92</v>
      </c>
      <c r="C454" s="107">
        <v>5.1390000000000002</v>
      </c>
      <c r="D454" s="90">
        <v>5.1449999999999996</v>
      </c>
      <c r="E454" s="90">
        <v>0.2057330214710528</v>
      </c>
      <c r="F454" s="92">
        <v>0.91841278114892677</v>
      </c>
      <c r="G454" s="60"/>
      <c r="H454" s="21"/>
      <c r="I454" s="16"/>
      <c r="J454" s="21"/>
      <c r="K454" s="21"/>
    </row>
    <row r="455" spans="1:11" x14ac:dyDescent="0.25">
      <c r="A455" s="107">
        <v>2.91</v>
      </c>
      <c r="B455" s="91">
        <v>2.93</v>
      </c>
      <c r="C455" s="107">
        <v>5.1390000000000002</v>
      </c>
      <c r="D455" s="90">
        <v>5.1139999999999999</v>
      </c>
      <c r="E455" s="90">
        <v>0.41396026416448573</v>
      </c>
      <c r="F455" s="92">
        <v>1.8479600152566809</v>
      </c>
      <c r="G455" s="60"/>
      <c r="H455" s="21"/>
      <c r="I455" s="16"/>
      <c r="J455" s="21"/>
      <c r="K455" s="21"/>
    </row>
    <row r="456" spans="1:11" x14ac:dyDescent="0.25">
      <c r="A456" s="107">
        <v>2.91</v>
      </c>
      <c r="B456" s="91">
        <v>2.93</v>
      </c>
      <c r="C456" s="107">
        <v>5.1390000000000002</v>
      </c>
      <c r="D456" s="90">
        <v>5.1139999999999999</v>
      </c>
      <c r="E456" s="90">
        <v>0.41396026416448573</v>
      </c>
      <c r="F456" s="92">
        <v>1.8479600152566809</v>
      </c>
      <c r="G456" s="60"/>
      <c r="H456" s="21"/>
      <c r="I456" s="16"/>
      <c r="J456" s="21"/>
      <c r="K456" s="21"/>
    </row>
    <row r="457" spans="1:11" x14ac:dyDescent="0.25">
      <c r="A457" s="108">
        <v>2.91</v>
      </c>
      <c r="B457" s="94">
        <v>2.97</v>
      </c>
      <c r="C457" s="108">
        <v>5.1390000000000002</v>
      </c>
      <c r="D457" s="93">
        <v>5.1369999999999996</v>
      </c>
      <c r="E457" s="93">
        <v>1.236320493052665</v>
      </c>
      <c r="F457" s="95">
        <v>5.5190583130364024</v>
      </c>
      <c r="G457" s="76"/>
      <c r="H457" s="27"/>
      <c r="I457" s="20"/>
      <c r="J457" s="21"/>
      <c r="K457" s="21"/>
    </row>
    <row r="458" spans="1:11" x14ac:dyDescent="0.25">
      <c r="A458" s="106">
        <v>2.92</v>
      </c>
      <c r="B458" s="96">
        <v>2.92</v>
      </c>
      <c r="C458" s="106">
        <v>5.14</v>
      </c>
      <c r="D458" s="97">
        <v>5.1429999999999998</v>
      </c>
      <c r="E458" s="97">
        <v>0</v>
      </c>
      <c r="F458" s="98">
        <v>0</v>
      </c>
      <c r="G458" s="70">
        <f>AVERAGE(F458:F461)</f>
        <v>0.46248627020303329</v>
      </c>
      <c r="H458" s="71">
        <f>STDEV(F458:F461)</f>
        <v>1.1908913821388722</v>
      </c>
      <c r="I458" s="72">
        <v>4</v>
      </c>
      <c r="J458" s="21"/>
      <c r="K458" s="21"/>
    </row>
    <row r="459" spans="1:11" x14ac:dyDescent="0.25">
      <c r="A459" s="107">
        <v>2.92</v>
      </c>
      <c r="B459" s="91">
        <v>2.93</v>
      </c>
      <c r="C459" s="107">
        <v>5.14</v>
      </c>
      <c r="D459" s="90">
        <v>5.1429999999999998</v>
      </c>
      <c r="E459" s="90">
        <v>0.20585307577135803</v>
      </c>
      <c r="F459" s="92">
        <v>0.91894871555091939</v>
      </c>
      <c r="G459" s="60"/>
      <c r="H459" s="21"/>
      <c r="I459" s="16"/>
      <c r="J459" s="21"/>
      <c r="K459" s="21"/>
    </row>
    <row r="460" spans="1:11" x14ac:dyDescent="0.25">
      <c r="A460" s="107">
        <v>2.92</v>
      </c>
      <c r="B460" s="91">
        <v>2.94</v>
      </c>
      <c r="C460" s="107">
        <v>5.14</v>
      </c>
      <c r="D460" s="90">
        <v>5.1100000000000003</v>
      </c>
      <c r="E460" s="90">
        <v>0.41436491925325664</v>
      </c>
      <c r="F460" s="92">
        <v>1.8497664360384629</v>
      </c>
      <c r="G460" s="60"/>
      <c r="H460" s="21"/>
      <c r="I460" s="16"/>
      <c r="J460" s="21"/>
      <c r="K460" s="21"/>
    </row>
    <row r="461" spans="1:11" x14ac:dyDescent="0.25">
      <c r="A461" s="108">
        <v>2.92</v>
      </c>
      <c r="B461" s="94">
        <v>2.91</v>
      </c>
      <c r="C461" s="108">
        <v>5.14</v>
      </c>
      <c r="D461" s="93">
        <v>5.1440000000000001</v>
      </c>
      <c r="E461" s="93">
        <v>-0.20581305767730315</v>
      </c>
      <c r="F461" s="95">
        <v>-0.91877007077724904</v>
      </c>
      <c r="G461" s="76"/>
      <c r="H461" s="27"/>
      <c r="I461" s="20"/>
      <c r="J461" s="21"/>
      <c r="K461" s="21"/>
    </row>
    <row r="462" spans="1:11" x14ac:dyDescent="0.25">
      <c r="A462" s="106">
        <v>2.91</v>
      </c>
      <c r="B462" s="96">
        <v>2.92</v>
      </c>
      <c r="C462" s="106">
        <v>5.1390000000000002</v>
      </c>
      <c r="D462" s="97">
        <v>5.109</v>
      </c>
      <c r="E462" s="97">
        <v>0.20718269631406663</v>
      </c>
      <c r="F462" s="98">
        <v>0.92488427461562495</v>
      </c>
      <c r="G462" s="70">
        <f>AVERAGE(F462:F469)</f>
        <v>3.2183584188218823</v>
      </c>
      <c r="H462" s="71">
        <f>STDEV(F462:F469)</f>
        <v>2.304436569476441</v>
      </c>
      <c r="I462" s="72">
        <f>COUNT(F462:F469)</f>
        <v>8</v>
      </c>
      <c r="J462" s="21"/>
      <c r="K462" s="21"/>
    </row>
    <row r="463" spans="1:11" x14ac:dyDescent="0.25">
      <c r="A463" s="107">
        <v>2.91</v>
      </c>
      <c r="B463" s="91">
        <v>2.92</v>
      </c>
      <c r="C463" s="107">
        <v>5.1390000000000002</v>
      </c>
      <c r="D463" s="90">
        <v>5.14</v>
      </c>
      <c r="E463" s="90">
        <v>0.20593315086937092</v>
      </c>
      <c r="F463" s="92">
        <v>0.91930617879595877</v>
      </c>
      <c r="G463" s="60"/>
      <c r="H463" s="21"/>
      <c r="I463" s="16"/>
      <c r="J463" s="21"/>
      <c r="K463" s="21"/>
    </row>
    <row r="464" spans="1:11" x14ac:dyDescent="0.25">
      <c r="A464" s="107">
        <v>2.91</v>
      </c>
      <c r="B464" s="91">
        <v>2.92</v>
      </c>
      <c r="C464" s="107">
        <v>5.1390000000000002</v>
      </c>
      <c r="D464" s="90">
        <v>5.1420000000000003</v>
      </c>
      <c r="E464" s="90">
        <v>0.20585305240539992</v>
      </c>
      <c r="F464" s="92">
        <v>0.9189486112429458</v>
      </c>
      <c r="G464" s="60"/>
      <c r="H464" s="21"/>
      <c r="I464" s="16"/>
      <c r="J464" s="21"/>
      <c r="K464" s="21"/>
    </row>
    <row r="465" spans="1:11" x14ac:dyDescent="0.25">
      <c r="A465" s="107">
        <v>2.91</v>
      </c>
      <c r="B465" s="91">
        <v>2.96</v>
      </c>
      <c r="C465" s="107">
        <v>5.1390000000000002</v>
      </c>
      <c r="D465" s="90">
        <v>5.14</v>
      </c>
      <c r="E465" s="90">
        <v>1.029665754346873</v>
      </c>
      <c r="F465" s="92">
        <v>4.5965308939798764</v>
      </c>
      <c r="G465" s="60"/>
      <c r="H465" s="21"/>
      <c r="I465" s="16"/>
      <c r="J465" s="21"/>
      <c r="K465" s="21"/>
    </row>
    <row r="466" spans="1:11" x14ac:dyDescent="0.25">
      <c r="A466" s="107">
        <v>2.91</v>
      </c>
      <c r="B466" s="91">
        <v>2.98</v>
      </c>
      <c r="C466" s="107">
        <v>5.1390000000000002</v>
      </c>
      <c r="D466" s="90">
        <v>5.1390000000000002</v>
      </c>
      <c r="E466" s="90">
        <v>1.4418125643666289</v>
      </c>
      <c r="F466" s="92">
        <v>6.4363954685890681</v>
      </c>
      <c r="G466" s="60"/>
      <c r="H466" s="21"/>
      <c r="I466" s="16"/>
      <c r="J466" s="21"/>
      <c r="K466" s="21"/>
    </row>
    <row r="467" spans="1:11" x14ac:dyDescent="0.25">
      <c r="A467" s="107">
        <v>2.91</v>
      </c>
      <c r="B467" s="91">
        <v>2.96</v>
      </c>
      <c r="C467" s="107">
        <v>5.1390000000000002</v>
      </c>
      <c r="D467" s="90">
        <v>5.141</v>
      </c>
      <c r="E467" s="90">
        <v>1.0294654692361265</v>
      </c>
      <c r="F467" s="92">
        <v>4.5956368012169921</v>
      </c>
      <c r="G467" s="60"/>
      <c r="H467" s="21"/>
      <c r="I467" s="16"/>
      <c r="J467" s="21"/>
      <c r="K467" s="21"/>
    </row>
    <row r="468" spans="1:11" x14ac:dyDescent="0.25">
      <c r="A468" s="107">
        <v>2.91</v>
      </c>
      <c r="B468" s="91">
        <v>2.93</v>
      </c>
      <c r="C468" s="107">
        <v>5.1390000000000002</v>
      </c>
      <c r="D468" s="90">
        <v>5.141</v>
      </c>
      <c r="E468" s="90">
        <v>0.41178618769445247</v>
      </c>
      <c r="F468" s="92">
        <v>1.8382547204868054</v>
      </c>
      <c r="G468" s="60"/>
      <c r="H468" s="21"/>
      <c r="I468" s="16"/>
      <c r="J468" s="21"/>
      <c r="K468" s="21"/>
    </row>
    <row r="469" spans="1:11" x14ac:dyDescent="0.25">
      <c r="A469" s="108">
        <v>2.91</v>
      </c>
      <c r="B469" s="94">
        <v>2.97</v>
      </c>
      <c r="C469" s="108">
        <v>5.1390000000000002</v>
      </c>
      <c r="D469" s="93">
        <v>5.1390000000000002</v>
      </c>
      <c r="E469" s="93">
        <v>1.2358393408856858</v>
      </c>
      <c r="F469" s="95">
        <v>5.5169104016477899</v>
      </c>
      <c r="G469" s="76"/>
      <c r="H469" s="27"/>
      <c r="I469" s="20"/>
      <c r="J469" s="21"/>
      <c r="K469" s="21"/>
    </row>
    <row r="470" spans="1:11" x14ac:dyDescent="0.25">
      <c r="A470" s="106">
        <v>2.91</v>
      </c>
      <c r="B470" s="96">
        <v>4.34</v>
      </c>
      <c r="C470" s="106">
        <v>5.1390000000000002</v>
      </c>
      <c r="D470" s="97">
        <v>5.1040000000000001</v>
      </c>
      <c r="E470" s="97">
        <v>29.656149010973397</v>
      </c>
      <c r="F470" s="98">
        <v>132.38801479988635</v>
      </c>
      <c r="G470" s="70">
        <f>AVERAGE(F470:F481)</f>
        <v>109.02477268362342</v>
      </c>
      <c r="H470" s="71">
        <f>STDEV(F470:F481)</f>
        <v>42.626857551088314</v>
      </c>
      <c r="I470" s="72">
        <f>COUNT(F470:F481)</f>
        <v>12</v>
      </c>
      <c r="J470" s="21"/>
      <c r="K470" s="21"/>
    </row>
    <row r="471" spans="1:11" x14ac:dyDescent="0.25">
      <c r="A471" s="107">
        <v>2.91</v>
      </c>
      <c r="B471" s="91">
        <v>3.92</v>
      </c>
      <c r="C471" s="107">
        <v>5.1390000000000002</v>
      </c>
      <c r="D471" s="90">
        <v>5.1109999999999998</v>
      </c>
      <c r="E471" s="90">
        <v>20.917263929236444</v>
      </c>
      <c r="F471" s="92">
        <v>93.376757906504409</v>
      </c>
      <c r="G471" s="60"/>
      <c r="H471" s="21"/>
      <c r="I471" s="16"/>
      <c r="J471" s="21"/>
      <c r="K471" s="21"/>
    </row>
    <row r="472" spans="1:11" x14ac:dyDescent="0.25">
      <c r="A472" s="107">
        <v>2.91</v>
      </c>
      <c r="B472" s="91">
        <v>3.64</v>
      </c>
      <c r="C472" s="107">
        <v>5.1390000000000002</v>
      </c>
      <c r="D472" s="90">
        <v>5.1180000000000003</v>
      </c>
      <c r="E472" s="90">
        <v>15.097740693475382</v>
      </c>
      <c r="F472" s="92">
        <v>67.397824229743449</v>
      </c>
      <c r="G472" s="60"/>
      <c r="H472" s="21"/>
      <c r="I472" s="16"/>
      <c r="J472" s="21"/>
      <c r="K472" s="21"/>
    </row>
    <row r="473" spans="1:11" x14ac:dyDescent="0.25">
      <c r="A473" s="107">
        <v>2.91</v>
      </c>
      <c r="B473" s="91">
        <v>3.55</v>
      </c>
      <c r="C473" s="107">
        <v>5.1390000000000002</v>
      </c>
      <c r="D473" s="90">
        <v>5.1210000000000004</v>
      </c>
      <c r="E473" s="90">
        <v>13.228621228273708</v>
      </c>
      <c r="F473" s="92">
        <v>59.053888025136665</v>
      </c>
      <c r="G473" s="60"/>
      <c r="H473" s="21"/>
      <c r="I473" s="16"/>
      <c r="J473" s="21"/>
      <c r="K473" s="21"/>
    </row>
    <row r="474" spans="1:11" x14ac:dyDescent="0.25">
      <c r="A474" s="107">
        <v>2.91</v>
      </c>
      <c r="B474" s="91">
        <v>3.86</v>
      </c>
      <c r="C474" s="107">
        <v>5.1390000000000002</v>
      </c>
      <c r="D474" s="90">
        <v>5.1130000000000004</v>
      </c>
      <c r="E474" s="90">
        <v>19.666958257288464</v>
      </c>
      <c r="F474" s="92">
        <v>87.795268356361433</v>
      </c>
      <c r="G474" s="60"/>
      <c r="H474" s="21"/>
      <c r="I474" s="16"/>
      <c r="J474" s="21"/>
      <c r="K474" s="21"/>
    </row>
    <row r="475" spans="1:11" x14ac:dyDescent="0.25">
      <c r="A475" s="107">
        <v>2.91</v>
      </c>
      <c r="B475" s="91">
        <v>4.12</v>
      </c>
      <c r="C475" s="107">
        <v>5.1390000000000002</v>
      </c>
      <c r="D475" s="90">
        <v>5.109</v>
      </c>
      <c r="E475" s="90">
        <v>25.069106254002598</v>
      </c>
      <c r="F475" s="92">
        <v>111.910997228493</v>
      </c>
      <c r="G475" s="60"/>
      <c r="H475" s="21"/>
      <c r="I475" s="16"/>
      <c r="J475" s="21"/>
      <c r="K475" s="21"/>
    </row>
    <row r="476" spans="1:11" x14ac:dyDescent="0.25">
      <c r="A476" s="107">
        <v>2.91</v>
      </c>
      <c r="B476" s="91">
        <v>4.88</v>
      </c>
      <c r="C476" s="107">
        <v>5.1390000000000002</v>
      </c>
      <c r="D476" s="90">
        <v>5.0960000000000001</v>
      </c>
      <c r="E476" s="90">
        <v>40.919111049315546</v>
      </c>
      <c r="F476" s="92">
        <v>182.66700363524953</v>
      </c>
      <c r="G476" s="60"/>
      <c r="H476" s="21"/>
      <c r="I476" s="16"/>
      <c r="J476" s="21"/>
      <c r="K476" s="21"/>
    </row>
    <row r="477" spans="1:11" x14ac:dyDescent="0.25">
      <c r="A477" s="107">
        <v>2.91</v>
      </c>
      <c r="B477" s="91">
        <v>4.08</v>
      </c>
      <c r="C477" s="107">
        <v>5.1390000000000002</v>
      </c>
      <c r="D477" s="90">
        <v>5.1109999999999998</v>
      </c>
      <c r="E477" s="90">
        <v>24.230889898224401</v>
      </c>
      <c r="F477" s="92">
        <v>108.16911559466355</v>
      </c>
      <c r="G477" s="60"/>
      <c r="H477" s="21"/>
      <c r="I477" s="16"/>
      <c r="J477" s="21"/>
      <c r="K477" s="21"/>
    </row>
    <row r="478" spans="1:11" x14ac:dyDescent="0.25">
      <c r="A478" s="107">
        <v>2.91</v>
      </c>
      <c r="B478" s="91">
        <v>3.59</v>
      </c>
      <c r="C478" s="107">
        <v>5.1390000000000002</v>
      </c>
      <c r="D478" s="90">
        <v>5.1219999999999999</v>
      </c>
      <c r="E478" s="90">
        <v>14.052665929688409</v>
      </c>
      <c r="F478" s="92">
        <v>62.732505976722031</v>
      </c>
      <c r="G478" s="60"/>
      <c r="H478" s="21"/>
      <c r="I478" s="16"/>
      <c r="J478" s="21"/>
      <c r="K478" s="21"/>
    </row>
    <row r="479" spans="1:11" x14ac:dyDescent="0.25">
      <c r="A479" s="107">
        <v>2.91</v>
      </c>
      <c r="B479" s="91">
        <v>4.01</v>
      </c>
      <c r="C479" s="107">
        <v>5.1390000000000002</v>
      </c>
      <c r="D479" s="90">
        <v>5.1109999999999998</v>
      </c>
      <c r="E479" s="90">
        <v>22.781178536792165</v>
      </c>
      <c r="F479" s="92">
        <v>101.6974591060939</v>
      </c>
      <c r="G479" s="60"/>
      <c r="H479" s="21"/>
      <c r="I479" s="16"/>
      <c r="J479" s="21"/>
      <c r="K479" s="21"/>
    </row>
    <row r="480" spans="1:11" x14ac:dyDescent="0.25">
      <c r="A480" s="107">
        <v>2.91</v>
      </c>
      <c r="B480" s="91">
        <v>4.09</v>
      </c>
      <c r="C480" s="107">
        <v>5.1390000000000002</v>
      </c>
      <c r="D480" s="90">
        <v>5.1109999999999998</v>
      </c>
      <c r="E480" s="90">
        <v>24.437991521286143</v>
      </c>
      <c r="F480" s="92">
        <v>109.09363795017347</v>
      </c>
      <c r="G480" s="60"/>
      <c r="H480" s="21"/>
      <c r="I480" s="16"/>
      <c r="J480" s="21"/>
      <c r="K480" s="21"/>
    </row>
    <row r="481" spans="1:11" x14ac:dyDescent="0.25">
      <c r="A481" s="108">
        <v>2.91</v>
      </c>
      <c r="B481" s="94">
        <v>4.9800000000000004</v>
      </c>
      <c r="C481" s="108">
        <v>5.1390000000000002</v>
      </c>
      <c r="D481" s="93">
        <v>5.0940000000000003</v>
      </c>
      <c r="E481" s="93">
        <v>43.013104409500976</v>
      </c>
      <c r="F481" s="95">
        <v>192.01479939445332</v>
      </c>
      <c r="G481" s="76"/>
      <c r="H481" s="27"/>
      <c r="I481" s="20"/>
      <c r="J481" s="21"/>
      <c r="K481" s="21"/>
    </row>
    <row r="482" spans="1:11" x14ac:dyDescent="0.25">
      <c r="A482" s="106">
        <v>2.92</v>
      </c>
      <c r="B482" s="96">
        <v>2.92</v>
      </c>
      <c r="C482" s="106">
        <v>5.14</v>
      </c>
      <c r="D482" s="97">
        <v>5.1420000000000003</v>
      </c>
      <c r="E482" s="97">
        <v>0</v>
      </c>
      <c r="F482" s="98">
        <v>0</v>
      </c>
      <c r="G482" s="70">
        <f>AVERAGE(F482:F486)</f>
        <v>0.91873438348896708</v>
      </c>
      <c r="H482" s="71">
        <f>STDEV(F482:F486)</f>
        <v>0.91877014369350274</v>
      </c>
      <c r="I482" s="72">
        <v>5</v>
      </c>
      <c r="J482" s="21"/>
      <c r="K482" s="21"/>
    </row>
    <row r="483" spans="1:11" x14ac:dyDescent="0.25">
      <c r="A483" s="107">
        <v>2.92</v>
      </c>
      <c r="B483" s="91">
        <v>2.92</v>
      </c>
      <c r="C483" s="107">
        <v>5.14</v>
      </c>
      <c r="D483" s="90">
        <v>5.1459999999999999</v>
      </c>
      <c r="E483" s="90">
        <v>0</v>
      </c>
      <c r="F483" s="92">
        <v>0</v>
      </c>
      <c r="G483" s="60"/>
      <c r="H483" s="21"/>
      <c r="I483" s="16"/>
      <c r="J483" s="21"/>
      <c r="K483" s="21"/>
    </row>
    <row r="484" spans="1:11" x14ac:dyDescent="0.25">
      <c r="A484" s="107">
        <v>2.92</v>
      </c>
      <c r="B484" s="91">
        <v>2.94</v>
      </c>
      <c r="C484" s="107">
        <v>5.14</v>
      </c>
      <c r="D484" s="90">
        <v>5.1429999999999998</v>
      </c>
      <c r="E484" s="90">
        <v>0.41170615154270696</v>
      </c>
      <c r="F484" s="92">
        <v>1.8378974311017982</v>
      </c>
      <c r="G484" s="60"/>
      <c r="H484" s="21"/>
      <c r="I484" s="16"/>
      <c r="J484" s="21"/>
      <c r="K484" s="21"/>
    </row>
    <row r="485" spans="1:11" x14ac:dyDescent="0.25">
      <c r="A485" s="107">
        <v>2.92</v>
      </c>
      <c r="B485" s="91">
        <v>2.94</v>
      </c>
      <c r="C485" s="107">
        <v>5.14</v>
      </c>
      <c r="D485" s="90">
        <v>5.1449999999999996</v>
      </c>
      <c r="E485" s="90">
        <v>0.41154611027874477</v>
      </c>
      <c r="F485" s="92">
        <v>1.8371829908953445</v>
      </c>
      <c r="G485" s="60"/>
      <c r="H485" s="21"/>
      <c r="I485" s="16"/>
      <c r="J485" s="21"/>
      <c r="K485" s="21"/>
    </row>
    <row r="486" spans="1:11" x14ac:dyDescent="0.25">
      <c r="A486" s="108">
        <v>2.92</v>
      </c>
      <c r="B486" s="94">
        <v>2.93</v>
      </c>
      <c r="C486" s="108">
        <v>5.14</v>
      </c>
      <c r="D486" s="93">
        <v>5.1449999999999996</v>
      </c>
      <c r="E486" s="93">
        <v>0.20577305513937694</v>
      </c>
      <c r="F486" s="95">
        <v>0.91859149544769259</v>
      </c>
      <c r="G486" s="76"/>
      <c r="H486" s="27"/>
      <c r="I486" s="20"/>
      <c r="J486" s="21"/>
      <c r="K486" s="21"/>
    </row>
    <row r="487" spans="1:11" x14ac:dyDescent="0.25">
      <c r="A487" s="106">
        <v>2.91</v>
      </c>
      <c r="B487" s="96">
        <v>2.91</v>
      </c>
      <c r="C487" s="106">
        <v>5.1340000000000003</v>
      </c>
      <c r="D487" s="97">
        <v>5.1050000000000004</v>
      </c>
      <c r="E487" s="97">
        <v>0</v>
      </c>
      <c r="F487" s="98">
        <v>0</v>
      </c>
      <c r="G487" s="70">
        <f>AVERAGE(F487:F491)</f>
        <v>0.73501547215621188</v>
      </c>
      <c r="H487" s="71">
        <f>STDEV(F487:F491)</f>
        <v>1.1981343420604926</v>
      </c>
      <c r="I487" s="72">
        <v>5</v>
      </c>
      <c r="J487" s="21"/>
      <c r="K487" s="21"/>
    </row>
    <row r="488" spans="1:11" x14ac:dyDescent="0.25">
      <c r="A488" s="107">
        <v>2.91</v>
      </c>
      <c r="B488" s="91">
        <v>2.91</v>
      </c>
      <c r="C488" s="107">
        <v>5.1340000000000003</v>
      </c>
      <c r="D488" s="90">
        <v>5.14</v>
      </c>
      <c r="E488" s="90">
        <v>0</v>
      </c>
      <c r="F488" s="92">
        <v>0</v>
      </c>
      <c r="G488" s="60"/>
      <c r="H488" s="21"/>
      <c r="I488" s="16"/>
      <c r="J488" s="21"/>
      <c r="K488" s="21"/>
    </row>
    <row r="489" spans="1:11" x14ac:dyDescent="0.25">
      <c r="A489" s="107">
        <v>2.91</v>
      </c>
      <c r="B489" s="91">
        <v>2.92</v>
      </c>
      <c r="C489" s="107">
        <v>5.1340000000000003</v>
      </c>
      <c r="D489" s="90">
        <v>5.141</v>
      </c>
      <c r="E489" s="90">
        <v>0.20569276976291809</v>
      </c>
      <c r="F489" s="92">
        <v>0.91823309349864268</v>
      </c>
      <c r="G489" s="60"/>
      <c r="H489" s="21"/>
      <c r="I489" s="16"/>
      <c r="J489" s="21"/>
      <c r="K489" s="21"/>
    </row>
    <row r="490" spans="1:11" x14ac:dyDescent="0.25">
      <c r="A490" s="107">
        <v>2.91</v>
      </c>
      <c r="B490" s="91">
        <v>2.94</v>
      </c>
      <c r="C490" s="107">
        <v>5.1340000000000003</v>
      </c>
      <c r="D490" s="90">
        <v>5.1369999999999996</v>
      </c>
      <c r="E490" s="90">
        <v>0.61755880631760418</v>
      </c>
      <c r="F490" s="92">
        <v>2.7568442672824167</v>
      </c>
      <c r="G490" s="60"/>
      <c r="H490" s="21"/>
      <c r="I490" s="16"/>
      <c r="J490" s="21"/>
      <c r="K490" s="21"/>
    </row>
    <row r="491" spans="1:11" x14ac:dyDescent="0.25">
      <c r="A491" s="108">
        <v>2.91</v>
      </c>
      <c r="B491" s="94">
        <v>2.91</v>
      </c>
      <c r="C491" s="108">
        <v>5.1340000000000003</v>
      </c>
      <c r="D491" s="93">
        <v>5.1390000000000002</v>
      </c>
      <c r="E491" s="93">
        <v>0</v>
      </c>
      <c r="F491" s="95">
        <v>0</v>
      </c>
      <c r="G491" s="76"/>
      <c r="H491" s="27"/>
      <c r="I491" s="20"/>
      <c r="J491" s="21"/>
      <c r="K491" s="21"/>
    </row>
    <row r="492" spans="1:11" x14ac:dyDescent="0.25">
      <c r="A492" s="106">
        <v>2.91</v>
      </c>
      <c r="B492" s="96">
        <v>3.11</v>
      </c>
      <c r="C492" s="106">
        <v>5.1390000000000002</v>
      </c>
      <c r="D492" s="97">
        <v>5.1079999999999997</v>
      </c>
      <c r="E492" s="97">
        <v>4.1444651349592307</v>
      </c>
      <c r="F492" s="98">
        <v>18.501306808971503</v>
      </c>
      <c r="G492" s="70">
        <f>AVERAGE(F492:F499)</f>
        <v>20.829635252047623</v>
      </c>
      <c r="H492" s="71">
        <f>STDEV(F492:F499)</f>
        <v>4.585833202579841</v>
      </c>
      <c r="I492" s="72">
        <f>COUNT(F492:F499)</f>
        <v>8</v>
      </c>
      <c r="J492" s="21"/>
      <c r="K492" s="21"/>
    </row>
    <row r="493" spans="1:11" x14ac:dyDescent="0.25">
      <c r="A493" s="107">
        <v>2.91</v>
      </c>
      <c r="B493" s="91">
        <v>3.13</v>
      </c>
      <c r="C493" s="107">
        <v>5.1390000000000002</v>
      </c>
      <c r="D493" s="90">
        <v>5.1369999999999996</v>
      </c>
      <c r="E493" s="90">
        <v>4.5331751411930963</v>
      </c>
      <c r="F493" s="92">
        <v>20.236547147800103</v>
      </c>
      <c r="G493" s="60"/>
      <c r="H493" s="21"/>
      <c r="I493" s="16"/>
      <c r="J493" s="21"/>
      <c r="K493" s="21"/>
    </row>
    <row r="494" spans="1:11" x14ac:dyDescent="0.25">
      <c r="A494" s="107">
        <v>2.91</v>
      </c>
      <c r="B494" s="91">
        <v>3.15</v>
      </c>
      <c r="C494" s="107">
        <v>5.1390000000000002</v>
      </c>
      <c r="D494" s="90">
        <v>5.1360000000000001</v>
      </c>
      <c r="E494" s="90">
        <v>4.9462448386382611</v>
      </c>
      <c r="F494" s="92">
        <v>22.080531584165062</v>
      </c>
      <c r="G494" s="60"/>
      <c r="H494" s="21"/>
      <c r="I494" s="16"/>
      <c r="J494" s="21"/>
      <c r="K494" s="21"/>
    </row>
    <row r="495" spans="1:11" x14ac:dyDescent="0.25">
      <c r="A495" s="107">
        <v>2.91</v>
      </c>
      <c r="B495" s="91">
        <v>3.09</v>
      </c>
      <c r="C495" s="107">
        <v>5.1390000000000002</v>
      </c>
      <c r="D495" s="90">
        <v>5.1360000000000001</v>
      </c>
      <c r="E495" s="90">
        <v>3.7096836289786941</v>
      </c>
      <c r="F495" s="92">
        <v>16.56039868812379</v>
      </c>
      <c r="G495" s="60"/>
      <c r="H495" s="21"/>
      <c r="I495" s="16"/>
      <c r="J495" s="21"/>
      <c r="K495" s="21"/>
    </row>
    <row r="496" spans="1:11" x14ac:dyDescent="0.25">
      <c r="A496" s="107">
        <v>2.91</v>
      </c>
      <c r="B496" s="91">
        <v>3.15</v>
      </c>
      <c r="C496" s="107">
        <v>5.1390000000000002</v>
      </c>
      <c r="D496" s="90">
        <v>5.1369999999999996</v>
      </c>
      <c r="E496" s="90">
        <v>4.9452819722106511</v>
      </c>
      <c r="F496" s="92">
        <v>22.076233252145567</v>
      </c>
      <c r="G496" s="60"/>
      <c r="H496" s="21"/>
      <c r="I496" s="16"/>
      <c r="J496" s="21"/>
      <c r="K496" s="21"/>
    </row>
    <row r="497" spans="1:11" x14ac:dyDescent="0.25">
      <c r="A497" s="107">
        <v>2.91</v>
      </c>
      <c r="B497" s="91">
        <v>3.06</v>
      </c>
      <c r="C497" s="107">
        <v>5.1390000000000002</v>
      </c>
      <c r="D497" s="90">
        <v>5.14</v>
      </c>
      <c r="E497" s="90">
        <v>3.0889972630406275</v>
      </c>
      <c r="F497" s="92">
        <v>13.789592681939666</v>
      </c>
      <c r="G497" s="60"/>
      <c r="H497" s="21"/>
      <c r="I497" s="16"/>
      <c r="J497" s="21"/>
      <c r="K497" s="21"/>
    </row>
    <row r="498" spans="1:11" x14ac:dyDescent="0.25">
      <c r="A498" s="107">
        <v>2.91</v>
      </c>
      <c r="B498" s="91">
        <v>3.19</v>
      </c>
      <c r="C498" s="107">
        <v>5.1390000000000002</v>
      </c>
      <c r="D498" s="90">
        <v>5.133</v>
      </c>
      <c r="E498" s="90">
        <v>5.7739916370778248</v>
      </c>
      <c r="F498" s="92">
        <v>25.775676067079118</v>
      </c>
      <c r="G498" s="60"/>
      <c r="H498" s="21"/>
      <c r="I498" s="16"/>
      <c r="J498" s="21"/>
      <c r="K498" s="21"/>
    </row>
    <row r="499" spans="1:11" x14ac:dyDescent="0.25">
      <c r="A499" s="108">
        <v>2.91</v>
      </c>
      <c r="B499" s="94">
        <v>3.21</v>
      </c>
      <c r="C499" s="108">
        <v>5.1390000000000002</v>
      </c>
      <c r="D499" s="93">
        <v>5.133</v>
      </c>
      <c r="E499" s="93">
        <v>6.186419611154812</v>
      </c>
      <c r="F499" s="95">
        <v>27.616795786156196</v>
      </c>
      <c r="G499" s="76"/>
      <c r="H499" s="27"/>
      <c r="I499" s="20"/>
      <c r="J499" s="21"/>
      <c r="K499" s="21"/>
    </row>
    <row r="500" spans="1:11" x14ac:dyDescent="0.25">
      <c r="A500" s="106">
        <v>2.91</v>
      </c>
      <c r="B500" s="96">
        <v>3.56</v>
      </c>
      <c r="C500" s="106">
        <v>5.1420000000000003</v>
      </c>
      <c r="D500" s="97">
        <v>5.1040000000000001</v>
      </c>
      <c r="E500" s="97">
        <v>13.487937007060554</v>
      </c>
      <c r="F500" s="98">
        <v>60.211499593219017</v>
      </c>
      <c r="G500" s="70">
        <f>AVERAGE(F500:F505)</f>
        <v>39.094940753309871</v>
      </c>
      <c r="H500" s="71">
        <f>STDEV(F500:F505)</f>
        <v>18.913695226638239</v>
      </c>
      <c r="I500" s="72">
        <v>6</v>
      </c>
      <c r="J500" s="21"/>
      <c r="K500" s="21"/>
    </row>
    <row r="501" spans="1:11" x14ac:dyDescent="0.25">
      <c r="A501" s="107">
        <v>2.91</v>
      </c>
      <c r="B501" s="91">
        <v>3.6</v>
      </c>
      <c r="C501" s="107">
        <v>5.1420000000000003</v>
      </c>
      <c r="D501" s="90">
        <v>5.1210000000000004</v>
      </c>
      <c r="E501" s="90">
        <v>14.270433068657137</v>
      </c>
      <c r="F501" s="92">
        <v>63.704640261792328</v>
      </c>
      <c r="G501" s="60"/>
      <c r="H501" s="21"/>
      <c r="I501" s="16"/>
      <c r="J501" s="21"/>
      <c r="K501" s="21"/>
    </row>
    <row r="502" spans="1:11" x14ac:dyDescent="0.25">
      <c r="A502" s="107">
        <v>2.91</v>
      </c>
      <c r="B502" s="91">
        <v>3.21</v>
      </c>
      <c r="C502" s="107">
        <v>5.1420000000000003</v>
      </c>
      <c r="D502" s="90">
        <v>5.1319999999999997</v>
      </c>
      <c r="E502" s="90">
        <v>6.191237228014602</v>
      </c>
      <c r="F502" s="92">
        <v>27.638302109579985</v>
      </c>
      <c r="G502" s="60"/>
      <c r="H502" s="21"/>
      <c r="I502" s="16"/>
      <c r="J502" s="21"/>
      <c r="K502" s="21"/>
    </row>
    <row r="503" spans="1:11" x14ac:dyDescent="0.25">
      <c r="A503" s="107">
        <v>2.91</v>
      </c>
      <c r="B503" s="91">
        <v>3.28</v>
      </c>
      <c r="C503" s="107">
        <v>5.1420000000000003</v>
      </c>
      <c r="D503" s="90">
        <v>5.1289999999999996</v>
      </c>
      <c r="E503" s="90">
        <v>7.6403255332704516</v>
      </c>
      <c r="F503" s="92">
        <v>34.107177213072625</v>
      </c>
      <c r="G503" s="60"/>
      <c r="H503" s="21"/>
      <c r="I503" s="16"/>
      <c r="J503" s="21"/>
      <c r="K503" s="21"/>
    </row>
    <row r="504" spans="1:11" x14ac:dyDescent="0.25">
      <c r="A504" s="107">
        <v>2.91</v>
      </c>
      <c r="B504" s="91">
        <v>3.08</v>
      </c>
      <c r="C504" s="107">
        <v>5.1420000000000003</v>
      </c>
      <c r="D504" s="90">
        <v>5.1100000000000003</v>
      </c>
      <c r="E504" s="90">
        <v>3.5234722812844486</v>
      </c>
      <c r="F504" s="92">
        <v>15.729132610881907</v>
      </c>
      <c r="G504" s="60"/>
      <c r="H504" s="21"/>
      <c r="I504" s="16"/>
      <c r="J504" s="21"/>
      <c r="K504" s="21"/>
    </row>
    <row r="505" spans="1:11" x14ac:dyDescent="0.25">
      <c r="A505" s="108">
        <v>2.91</v>
      </c>
      <c r="B505" s="94">
        <v>3.27</v>
      </c>
      <c r="C505" s="108">
        <v>5.1420000000000003</v>
      </c>
      <c r="D505" s="93">
        <v>5.13</v>
      </c>
      <c r="E505" s="93">
        <v>7.4323811588703972</v>
      </c>
      <c r="F505" s="95">
        <v>33.17889273131334</v>
      </c>
      <c r="G505" s="76"/>
      <c r="H505" s="27"/>
      <c r="I505" s="20"/>
      <c r="J505" s="21"/>
      <c r="K505" s="21"/>
    </row>
    <row r="506" spans="1:11" x14ac:dyDescent="0.25">
      <c r="A506" s="106">
        <v>2.79</v>
      </c>
      <c r="B506" s="96">
        <v>2.8</v>
      </c>
      <c r="C506" s="106">
        <v>5.1719999999999997</v>
      </c>
      <c r="D506" s="106">
        <v>5.1429999999999998</v>
      </c>
      <c r="E506" s="97">
        <v>0.20713465134035342</v>
      </c>
      <c r="F506" s="98">
        <v>0.92466979704847174</v>
      </c>
      <c r="G506" s="70">
        <f>AVERAGE(F506:F512)</f>
        <v>0.65981577020633797</v>
      </c>
      <c r="H506" s="71">
        <f>STDEV(F506:F512)</f>
        <v>0.69885468064960532</v>
      </c>
      <c r="I506" s="72">
        <f>COUNT(F506:F512)</f>
        <v>7</v>
      </c>
      <c r="J506" s="21"/>
      <c r="K506" s="21"/>
    </row>
    <row r="507" spans="1:11" x14ac:dyDescent="0.25">
      <c r="A507" s="107">
        <v>2.79</v>
      </c>
      <c r="B507" s="91">
        <v>2.81</v>
      </c>
      <c r="C507" s="107">
        <v>5.1719999999999997</v>
      </c>
      <c r="D507" s="107">
        <v>5.141</v>
      </c>
      <c r="E507" s="90">
        <v>0.41443046560725971</v>
      </c>
      <c r="F507" s="92">
        <v>1.8500590415173681</v>
      </c>
      <c r="G507" s="60"/>
      <c r="H507" s="21"/>
      <c r="I507" s="16"/>
      <c r="J507" s="21"/>
      <c r="K507" s="21"/>
    </row>
    <row r="508" spans="1:11" x14ac:dyDescent="0.25">
      <c r="A508" s="107">
        <v>2.79</v>
      </c>
      <c r="B508" s="91">
        <v>2.79</v>
      </c>
      <c r="C508" s="107">
        <v>5.1719999999999997</v>
      </c>
      <c r="D508" s="107">
        <v>5.1760000000000002</v>
      </c>
      <c r="E508" s="90">
        <v>0</v>
      </c>
      <c r="F508" s="92">
        <v>0</v>
      </c>
      <c r="G508" s="60"/>
      <c r="H508" s="21"/>
      <c r="I508" s="16"/>
      <c r="J508" s="21"/>
      <c r="K508" s="21"/>
    </row>
    <row r="509" spans="1:11" x14ac:dyDescent="0.25">
      <c r="A509" s="107">
        <v>2.79</v>
      </c>
      <c r="B509" s="91">
        <v>2.79</v>
      </c>
      <c r="C509" s="107">
        <v>5.1719999999999997</v>
      </c>
      <c r="D509" s="107">
        <v>5.1760000000000002</v>
      </c>
      <c r="E509" s="90">
        <v>0</v>
      </c>
      <c r="F509" s="92">
        <v>0</v>
      </c>
      <c r="G509" s="60"/>
      <c r="H509" s="21"/>
      <c r="I509" s="16"/>
      <c r="J509" s="21"/>
      <c r="K509" s="21"/>
    </row>
    <row r="510" spans="1:11" x14ac:dyDescent="0.25">
      <c r="A510" s="107">
        <v>2.79</v>
      </c>
      <c r="B510" s="91">
        <v>2.8</v>
      </c>
      <c r="C510" s="107">
        <v>5.1719999999999997</v>
      </c>
      <c r="D510" s="107">
        <v>5.1749999999999998</v>
      </c>
      <c r="E510" s="90">
        <v>0.20585381871370775</v>
      </c>
      <c r="F510" s="92">
        <v>0.91895203211986287</v>
      </c>
      <c r="G510" s="60"/>
      <c r="H510" s="21"/>
      <c r="I510" s="16"/>
      <c r="J510" s="21"/>
      <c r="K510" s="21"/>
    </row>
    <row r="511" spans="1:11" x14ac:dyDescent="0.25">
      <c r="A511" s="107">
        <v>2.79</v>
      </c>
      <c r="B511" s="91">
        <v>2.79</v>
      </c>
      <c r="C511" s="107">
        <v>5.1719999999999997</v>
      </c>
      <c r="D511" s="107">
        <v>5.1760000000000002</v>
      </c>
      <c r="E511" s="90">
        <v>0</v>
      </c>
      <c r="F511" s="92">
        <v>0</v>
      </c>
      <c r="G511" s="60"/>
      <c r="H511" s="21"/>
      <c r="I511" s="16"/>
      <c r="J511" s="21"/>
      <c r="K511" s="21"/>
    </row>
    <row r="512" spans="1:11" x14ac:dyDescent="0.25">
      <c r="A512" s="108">
        <v>2.79</v>
      </c>
      <c r="B512" s="94">
        <v>2.8</v>
      </c>
      <c r="C512" s="108">
        <v>5.1719999999999997</v>
      </c>
      <c r="D512" s="108">
        <v>5.141</v>
      </c>
      <c r="E512" s="93">
        <v>0.20721523280362525</v>
      </c>
      <c r="F512" s="95">
        <v>0.92502952075866351</v>
      </c>
      <c r="G512" s="76"/>
      <c r="H512" s="27"/>
      <c r="I512" s="20"/>
      <c r="J512" s="21"/>
      <c r="K512" s="21"/>
    </row>
    <row r="513" spans="1:11" x14ac:dyDescent="0.25">
      <c r="A513" s="106">
        <v>2.79</v>
      </c>
      <c r="B513" s="96">
        <v>2.82</v>
      </c>
      <c r="C513" s="106">
        <v>5.1769999999999996</v>
      </c>
      <c r="D513" s="97">
        <v>5.1470000000000002</v>
      </c>
      <c r="E513" s="97">
        <v>0.62152130054062049</v>
      </c>
      <c r="F513" s="98">
        <v>2.774533237743384</v>
      </c>
      <c r="G513" s="70">
        <f>AVERAGE(F513:F519)</f>
        <v>3.2906338607966332</v>
      </c>
      <c r="H513" s="71">
        <f>STDEV(F513:F519)</f>
        <v>2.6987272491709211</v>
      </c>
      <c r="I513" s="72">
        <f>COUNT(F513:F519)</f>
        <v>7</v>
      </c>
      <c r="J513" s="21"/>
      <c r="K513" s="21"/>
    </row>
    <row r="514" spans="1:11" x14ac:dyDescent="0.25">
      <c r="A514" s="107">
        <v>2.79</v>
      </c>
      <c r="B514" s="91">
        <v>2.82</v>
      </c>
      <c r="C514" s="107">
        <v>5.1769999999999996</v>
      </c>
      <c r="D514" s="90">
        <v>5.1550000000000002</v>
      </c>
      <c r="E514" s="90">
        <v>0.62055676699952933</v>
      </c>
      <c r="F514" s="92">
        <v>2.7702274635625992</v>
      </c>
      <c r="G514" s="60"/>
      <c r="H514" s="21"/>
      <c r="I514" s="16"/>
      <c r="J514" s="21"/>
      <c r="K514" s="21"/>
    </row>
    <row r="515" spans="1:11" x14ac:dyDescent="0.25">
      <c r="A515" s="107">
        <v>2.79</v>
      </c>
      <c r="B515" s="91">
        <v>2.79</v>
      </c>
      <c r="C515" s="107">
        <v>5.1769999999999996</v>
      </c>
      <c r="D515" s="90">
        <v>5.18</v>
      </c>
      <c r="E515" s="90">
        <v>0</v>
      </c>
      <c r="F515" s="92">
        <v>0</v>
      </c>
      <c r="G515" s="60"/>
      <c r="H515" s="21"/>
      <c r="I515" s="16"/>
      <c r="J515" s="21"/>
      <c r="K515" s="21"/>
    </row>
    <row r="516" spans="1:11" x14ac:dyDescent="0.25">
      <c r="A516" s="107">
        <v>2.79</v>
      </c>
      <c r="B516" s="91">
        <v>2.8</v>
      </c>
      <c r="C516" s="107">
        <v>5.1769999999999996</v>
      </c>
      <c r="D516" s="107">
        <v>5.1769999999999996</v>
      </c>
      <c r="E516" s="90">
        <v>0.20597322348094307</v>
      </c>
      <c r="F516" s="92">
        <v>0.91948506694127796</v>
      </c>
      <c r="G516" s="60"/>
      <c r="H516" s="21"/>
      <c r="I516" s="16"/>
      <c r="J516" s="21"/>
      <c r="K516" s="21"/>
    </row>
    <row r="517" spans="1:11" x14ac:dyDescent="0.25">
      <c r="A517" s="107">
        <v>2.79</v>
      </c>
      <c r="B517" s="91">
        <v>2.86</v>
      </c>
      <c r="C517" s="107">
        <v>5.1769999999999996</v>
      </c>
      <c r="D517" s="107">
        <v>5.1769999999999996</v>
      </c>
      <c r="E517" s="90">
        <v>1.4418125643666289</v>
      </c>
      <c r="F517" s="92">
        <v>6.4363954685890681</v>
      </c>
      <c r="G517" s="60"/>
      <c r="H517" s="21"/>
      <c r="I517" s="16"/>
      <c r="J517" s="21"/>
      <c r="K517" s="21"/>
    </row>
    <row r="518" spans="1:11" x14ac:dyDescent="0.25">
      <c r="A518" s="107">
        <v>2.79</v>
      </c>
      <c r="B518" s="91">
        <v>2.87</v>
      </c>
      <c r="C518" s="107">
        <v>5.1769999999999996</v>
      </c>
      <c r="D518" s="107">
        <v>5.1749999999999998</v>
      </c>
      <c r="E518" s="90">
        <v>1.6484226132728363</v>
      </c>
      <c r="F518" s="92">
        <v>7.3587233879112688</v>
      </c>
      <c r="G518" s="60"/>
      <c r="H518" s="21"/>
      <c r="I518" s="16"/>
      <c r="J518" s="21"/>
      <c r="K518" s="21"/>
    </row>
    <row r="519" spans="1:11" x14ac:dyDescent="0.25">
      <c r="A519" s="108">
        <v>2.79</v>
      </c>
      <c r="B519" s="94">
        <v>2.82</v>
      </c>
      <c r="C519" s="108">
        <v>5.1769999999999996</v>
      </c>
      <c r="D519" s="108">
        <v>5.1459999999999999</v>
      </c>
      <c r="E519" s="93">
        <v>0.62164207809610839</v>
      </c>
      <c r="F519" s="95">
        <v>2.7750724008288374</v>
      </c>
      <c r="G519" s="76"/>
      <c r="H519" s="27"/>
      <c r="I519" s="20"/>
      <c r="J519" s="21"/>
      <c r="K519" s="21"/>
    </row>
    <row r="520" spans="1:11" x14ac:dyDescent="0.25">
      <c r="A520" s="106">
        <v>2.8</v>
      </c>
      <c r="B520" s="96">
        <v>2.82</v>
      </c>
      <c r="C520" s="106">
        <v>5.1680000000000001</v>
      </c>
      <c r="D520" s="106">
        <v>5.165</v>
      </c>
      <c r="E520" s="97">
        <v>0.41218571885751693</v>
      </c>
      <c r="F520" s="98">
        <v>1.8400382675518414</v>
      </c>
      <c r="G520" s="70">
        <f>AVERAGE(F520:F526,F528)</f>
        <v>9.3188931247798781</v>
      </c>
      <c r="H520" s="71">
        <f>STDEV(F520:F526,F528)</f>
        <v>5.7082628004972475</v>
      </c>
      <c r="I520" s="72">
        <f>COUNT(F520:F526,F528)</f>
        <v>8</v>
      </c>
      <c r="J520" s="21"/>
      <c r="K520" s="21"/>
    </row>
    <row r="521" spans="1:11" x14ac:dyDescent="0.25">
      <c r="A521" s="107">
        <v>2.8</v>
      </c>
      <c r="B521" s="91">
        <v>2.95</v>
      </c>
      <c r="C521" s="107">
        <v>5.1680000000000001</v>
      </c>
      <c r="D521" s="107">
        <v>5.1619999999999999</v>
      </c>
      <c r="E521" s="90">
        <v>3.093189516513577</v>
      </c>
      <c r="F521" s="92">
        <v>13.808307320668259</v>
      </c>
      <c r="G521" s="60"/>
      <c r="H521" s="21"/>
      <c r="I521" s="16"/>
      <c r="J521" s="21"/>
      <c r="K521" s="21"/>
    </row>
    <row r="522" spans="1:11" x14ac:dyDescent="0.25">
      <c r="A522" s="107">
        <v>2.8</v>
      </c>
      <c r="B522" s="91">
        <v>2.9</v>
      </c>
      <c r="C522" s="107">
        <v>5.1680000000000001</v>
      </c>
      <c r="D522" s="107">
        <v>5.1639999999999997</v>
      </c>
      <c r="E522" s="90">
        <v>2.0613276896776482</v>
      </c>
      <c r="F522" s="92">
        <v>9.2019729394899894</v>
      </c>
      <c r="G522" s="60"/>
      <c r="H522" s="21"/>
      <c r="I522" s="16"/>
      <c r="J522" s="21"/>
      <c r="K522" s="21"/>
    </row>
    <row r="523" spans="1:11" x14ac:dyDescent="0.25">
      <c r="A523" s="107">
        <v>2.8</v>
      </c>
      <c r="B523" s="91">
        <v>3.01</v>
      </c>
      <c r="C523" s="107">
        <v>5.1680000000000001</v>
      </c>
      <c r="D523" s="107">
        <v>5.16</v>
      </c>
      <c r="E523" s="90">
        <v>4.3321437980504376</v>
      </c>
      <c r="F523" s="92">
        <v>19.33912312887696</v>
      </c>
      <c r="G523" s="60"/>
      <c r="H523" s="21"/>
      <c r="I523" s="16"/>
      <c r="J523" s="21"/>
      <c r="K523" s="21"/>
    </row>
    <row r="524" spans="1:11" x14ac:dyDescent="0.25">
      <c r="A524" s="107">
        <v>2.8</v>
      </c>
      <c r="B524" s="91">
        <v>2.9</v>
      </c>
      <c r="C524" s="107">
        <v>5.1680000000000001</v>
      </c>
      <c r="D524" s="107">
        <v>5.165</v>
      </c>
      <c r="E524" s="90">
        <v>2.0609285942875846</v>
      </c>
      <c r="F524" s="92">
        <v>9.2001913377592075</v>
      </c>
      <c r="G524" s="60"/>
      <c r="H524" s="21"/>
      <c r="I524" s="16"/>
      <c r="J524" s="21"/>
      <c r="K524" s="21"/>
    </row>
    <row r="525" spans="1:11" x14ac:dyDescent="0.25">
      <c r="A525" s="107">
        <v>2.8</v>
      </c>
      <c r="B525" s="91">
        <v>2.85</v>
      </c>
      <c r="C525" s="107">
        <v>5.1680000000000001</v>
      </c>
      <c r="D525" s="107">
        <v>5.1669999999999998</v>
      </c>
      <c r="E525" s="90">
        <v>1.0300654334715911</v>
      </c>
      <c r="F525" s="92">
        <v>4.5983151015605301</v>
      </c>
      <c r="G525" s="60"/>
      <c r="H525" s="21"/>
      <c r="I525" s="16"/>
      <c r="J525" s="21"/>
      <c r="K525" s="21"/>
    </row>
    <row r="526" spans="1:11" x14ac:dyDescent="0.25">
      <c r="A526" s="107">
        <v>2.8</v>
      </c>
      <c r="B526" s="91">
        <v>2.93</v>
      </c>
      <c r="C526" s="107">
        <v>5.1680000000000001</v>
      </c>
      <c r="D526" s="107">
        <v>5.1630000000000003</v>
      </c>
      <c r="E526" s="90">
        <v>2.6802450215657583</v>
      </c>
      <c r="F526" s="92">
        <v>11.964881800771701</v>
      </c>
      <c r="G526" s="60"/>
      <c r="H526" s="21"/>
      <c r="I526" s="16"/>
      <c r="J526" s="21"/>
      <c r="K526" s="21"/>
    </row>
    <row r="527" spans="1:11" x14ac:dyDescent="0.25">
      <c r="A527" s="107">
        <v>2.8</v>
      </c>
      <c r="B527" s="91">
        <v>3.41</v>
      </c>
      <c r="C527" s="107">
        <v>5.1680000000000001</v>
      </c>
      <c r="D527" s="107">
        <v>5.14</v>
      </c>
      <c r="E527" s="90">
        <v>12.632810652903066</v>
      </c>
      <c r="F527" s="92">
        <v>56.394130035624578</v>
      </c>
      <c r="G527" s="60"/>
      <c r="H527" s="21"/>
      <c r="I527" s="16"/>
      <c r="J527" s="21" t="s">
        <v>269</v>
      </c>
      <c r="K527" s="21"/>
    </row>
    <row r="528" spans="1:11" x14ac:dyDescent="0.25">
      <c r="A528" s="108">
        <v>2.8</v>
      </c>
      <c r="B528" s="94">
        <v>2.85</v>
      </c>
      <c r="C528" s="108">
        <v>5.1680000000000001</v>
      </c>
      <c r="D528" s="108">
        <v>5.1669999999999998</v>
      </c>
      <c r="E528" s="93">
        <v>1.0300654334715911</v>
      </c>
      <c r="F528" s="95">
        <v>4.5983151015605301</v>
      </c>
      <c r="G528" s="76"/>
      <c r="H528" s="27"/>
      <c r="I528" s="20"/>
      <c r="J528" s="21"/>
      <c r="K528" s="21"/>
    </row>
    <row r="529" spans="1:11" x14ac:dyDescent="0.25">
      <c r="A529" s="106">
        <v>2.8</v>
      </c>
      <c r="B529" s="96">
        <v>2.79</v>
      </c>
      <c r="C529" s="106">
        <v>5.1669999999999998</v>
      </c>
      <c r="D529" s="106">
        <v>5.1719999999999997</v>
      </c>
      <c r="E529" s="97">
        <v>-0.20577410010170782</v>
      </c>
      <c r="F529" s="98">
        <v>-0.9185961602640339</v>
      </c>
      <c r="G529" s="70">
        <f>AVERAGE(F529:F535)</f>
        <v>-0.52486137544481271</v>
      </c>
      <c r="H529" s="71">
        <f>STDEV(F529:F535)</f>
        <v>0.49096288737748495</v>
      </c>
      <c r="I529" s="72">
        <f>COUNT(F529:F535)</f>
        <v>7</v>
      </c>
      <c r="J529" s="21"/>
      <c r="K529" s="21"/>
    </row>
    <row r="530" spans="1:11" x14ac:dyDescent="0.25">
      <c r="A530" s="107">
        <v>2.8</v>
      </c>
      <c r="B530" s="91">
        <v>2.8</v>
      </c>
      <c r="C530" s="107">
        <v>5.1669999999999998</v>
      </c>
      <c r="D530" s="107">
        <v>5.1719999999999997</v>
      </c>
      <c r="E530" s="90">
        <v>0</v>
      </c>
      <c r="F530" s="92">
        <v>0</v>
      </c>
      <c r="G530" s="60"/>
      <c r="H530" s="21"/>
      <c r="I530" s="16"/>
      <c r="J530" s="21"/>
      <c r="K530" s="21"/>
    </row>
    <row r="531" spans="1:11" x14ac:dyDescent="0.25">
      <c r="A531" s="107">
        <v>2.8</v>
      </c>
      <c r="B531" s="91">
        <v>2.79</v>
      </c>
      <c r="C531" s="107">
        <v>5.1669999999999998</v>
      </c>
      <c r="D531" s="107">
        <v>5.173</v>
      </c>
      <c r="E531" s="90">
        <v>-0.20573432161724972</v>
      </c>
      <c r="F531" s="92">
        <v>-0.91841858513156449</v>
      </c>
      <c r="G531" s="60"/>
      <c r="H531" s="21"/>
      <c r="I531" s="16"/>
      <c r="J531" s="21"/>
      <c r="K531" s="21"/>
    </row>
    <row r="532" spans="1:11" x14ac:dyDescent="0.25">
      <c r="A532" s="107">
        <v>2.8</v>
      </c>
      <c r="B532" s="91">
        <v>2.79</v>
      </c>
      <c r="C532" s="107">
        <v>5.1669999999999998</v>
      </c>
      <c r="D532" s="107">
        <v>5.1710000000000003</v>
      </c>
      <c r="E532" s="90">
        <v>-0.20581389397138519</v>
      </c>
      <c r="F532" s="92">
        <v>-0.91877380407766063</v>
      </c>
      <c r="G532" s="60"/>
      <c r="H532" s="21"/>
      <c r="I532" s="16"/>
      <c r="J532" s="21"/>
      <c r="K532" s="21"/>
    </row>
    <row r="533" spans="1:11" x14ac:dyDescent="0.25">
      <c r="A533" s="107">
        <v>2.8</v>
      </c>
      <c r="B533" s="91">
        <v>2.8</v>
      </c>
      <c r="C533" s="107">
        <v>5.1669999999999998</v>
      </c>
      <c r="D533" s="107">
        <v>5.1710000000000003</v>
      </c>
      <c r="E533" s="90">
        <v>0</v>
      </c>
      <c r="F533" s="92">
        <v>0</v>
      </c>
      <c r="G533" s="60"/>
      <c r="H533" s="21"/>
      <c r="I533" s="16"/>
      <c r="J533" s="21"/>
      <c r="K533" s="21"/>
    </row>
    <row r="534" spans="1:11" x14ac:dyDescent="0.25">
      <c r="A534" s="107">
        <v>2.8</v>
      </c>
      <c r="B534" s="91">
        <v>2.8</v>
      </c>
      <c r="C534" s="107">
        <v>5.1669999999999998</v>
      </c>
      <c r="D534" s="107">
        <v>5.173</v>
      </c>
      <c r="E534" s="90">
        <v>0</v>
      </c>
      <c r="F534" s="92">
        <v>0</v>
      </c>
      <c r="G534" s="60"/>
      <c r="H534" s="21"/>
      <c r="I534" s="16"/>
      <c r="J534" s="21"/>
      <c r="K534" s="21"/>
    </row>
    <row r="535" spans="1:11" x14ac:dyDescent="0.25">
      <c r="A535" s="108">
        <v>2.8</v>
      </c>
      <c r="B535" s="94">
        <v>2.79</v>
      </c>
      <c r="C535" s="108">
        <v>5.1669999999999998</v>
      </c>
      <c r="D535" s="108">
        <v>5.1740000000000004</v>
      </c>
      <c r="E535" s="93">
        <v>-0.20569455850909021</v>
      </c>
      <c r="F535" s="95">
        <v>-0.9182410786404297</v>
      </c>
      <c r="G535" s="76"/>
      <c r="H535" s="27"/>
      <c r="I535" s="20"/>
      <c r="J535" s="21"/>
      <c r="K535" s="21"/>
    </row>
    <row r="536" spans="1:11" x14ac:dyDescent="0.25">
      <c r="A536" s="21"/>
      <c r="B536" s="21"/>
      <c r="C536" s="21"/>
      <c r="D536" s="21"/>
      <c r="E536" s="21"/>
      <c r="F536" s="16"/>
      <c r="G536" s="60"/>
      <c r="H536" s="21"/>
      <c r="I536" s="21"/>
      <c r="J536" s="21"/>
      <c r="K536" s="21"/>
    </row>
    <row r="537" spans="1:11" x14ac:dyDescent="0.25">
      <c r="A537" s="67">
        <v>2.81</v>
      </c>
      <c r="B537" s="67">
        <v>2.81</v>
      </c>
      <c r="C537" s="67">
        <v>5.1459999999999999</v>
      </c>
      <c r="D537" s="67">
        <v>5.1420000000000003</v>
      </c>
      <c r="E537" s="127">
        <v>0</v>
      </c>
      <c r="F537" s="127">
        <v>0</v>
      </c>
      <c r="G537" s="70">
        <f>AVERAGE(F537:F544)</f>
        <v>0.11572270970651087</v>
      </c>
      <c r="H537" s="71">
        <f>STDEV(F537:F544)</f>
        <v>0.32731325108302461</v>
      </c>
      <c r="I537" s="72">
        <f>COUNT(F537:F544)</f>
        <v>8</v>
      </c>
      <c r="J537" s="21"/>
      <c r="K537" s="21"/>
    </row>
    <row r="538" spans="1:11" x14ac:dyDescent="0.25">
      <c r="A538" s="77">
        <v>2.81</v>
      </c>
      <c r="B538" s="77">
        <v>2.81</v>
      </c>
      <c r="C538" s="77">
        <v>5.1459999999999999</v>
      </c>
      <c r="D538" s="77">
        <v>5.1440000000000001</v>
      </c>
      <c r="E538" s="128">
        <v>0</v>
      </c>
      <c r="F538" s="128">
        <v>0</v>
      </c>
      <c r="G538" s="60"/>
      <c r="H538" s="21"/>
      <c r="I538" s="16"/>
      <c r="J538" s="21"/>
      <c r="K538" s="21"/>
    </row>
    <row r="539" spans="1:11" x14ac:dyDescent="0.25">
      <c r="A539" s="77">
        <v>2.81</v>
      </c>
      <c r="B539" s="77">
        <v>2.81</v>
      </c>
      <c r="C539" s="77">
        <v>5.1459999999999999</v>
      </c>
      <c r="D539" s="77">
        <v>5.1449999999999996</v>
      </c>
      <c r="E539" s="128">
        <v>0</v>
      </c>
      <c r="F539" s="128">
        <v>0</v>
      </c>
      <c r="G539" s="60"/>
      <c r="H539" s="21"/>
      <c r="I539" s="16"/>
      <c r="J539" s="21"/>
      <c r="K539" s="21"/>
    </row>
    <row r="540" spans="1:11" x14ac:dyDescent="0.25">
      <c r="A540" s="77">
        <v>2.81</v>
      </c>
      <c r="B540" s="77">
        <v>2.81</v>
      </c>
      <c r="C540" s="77">
        <v>5.1459999999999999</v>
      </c>
      <c r="D540" s="77">
        <v>5.1449999999999996</v>
      </c>
      <c r="E540" s="128">
        <v>0</v>
      </c>
      <c r="F540" s="128">
        <v>0</v>
      </c>
      <c r="G540" s="60"/>
      <c r="H540" s="21"/>
      <c r="I540" s="16"/>
      <c r="J540" s="21"/>
      <c r="K540" s="21"/>
    </row>
    <row r="541" spans="1:11" x14ac:dyDescent="0.25">
      <c r="A541" s="77">
        <v>2.81</v>
      </c>
      <c r="B541" s="77">
        <v>2.81</v>
      </c>
      <c r="C541" s="77">
        <v>5.1459999999999999</v>
      </c>
      <c r="D541" s="77">
        <v>5.1440000000000001</v>
      </c>
      <c r="E541" s="128">
        <v>0</v>
      </c>
      <c r="F541" s="128">
        <v>0</v>
      </c>
      <c r="G541" s="60"/>
      <c r="H541" s="21"/>
      <c r="I541" s="16"/>
      <c r="J541" s="21"/>
      <c r="K541" s="21"/>
    </row>
    <row r="542" spans="1:11" x14ac:dyDescent="0.25">
      <c r="A542" s="77">
        <v>2.81</v>
      </c>
      <c r="B542" s="77">
        <v>2.81</v>
      </c>
      <c r="C542" s="77">
        <v>5.1459999999999999</v>
      </c>
      <c r="D542" s="77">
        <v>5.1429999999999998</v>
      </c>
      <c r="E542" s="128">
        <v>0</v>
      </c>
      <c r="F542" s="128">
        <v>0</v>
      </c>
      <c r="G542" s="60"/>
      <c r="H542" s="21"/>
      <c r="I542" s="16"/>
      <c r="J542" s="21"/>
      <c r="K542" s="21"/>
    </row>
    <row r="543" spans="1:11" x14ac:dyDescent="0.25">
      <c r="A543" s="77">
        <v>2.81</v>
      </c>
      <c r="B543" s="77">
        <v>2.81</v>
      </c>
      <c r="C543" s="77">
        <v>5.1459999999999999</v>
      </c>
      <c r="D543" s="77">
        <v>5.1420000000000003</v>
      </c>
      <c r="E543" s="128">
        <v>0</v>
      </c>
      <c r="F543" s="128">
        <v>0</v>
      </c>
      <c r="G543" s="60"/>
      <c r="H543" s="21"/>
      <c r="I543" s="16"/>
      <c r="J543" s="21"/>
      <c r="K543" s="21"/>
    </row>
    <row r="544" spans="1:11" x14ac:dyDescent="0.25">
      <c r="A544" s="73">
        <v>2.81</v>
      </c>
      <c r="B544" s="73">
        <v>2.82</v>
      </c>
      <c r="C544" s="73">
        <v>5.1459999999999999</v>
      </c>
      <c r="D544" s="73">
        <v>5.1109999999999998</v>
      </c>
      <c r="E544" s="129">
        <v>0.20738372295694249</v>
      </c>
      <c r="F544" s="129">
        <v>0.92578167765208697</v>
      </c>
      <c r="G544" s="76"/>
      <c r="H544" s="27"/>
      <c r="I544" s="20"/>
      <c r="J544" s="21"/>
      <c r="K544" s="21"/>
    </row>
    <row r="545" spans="1:11" x14ac:dyDescent="0.25">
      <c r="A545" s="67">
        <v>2.81</v>
      </c>
      <c r="B545" s="67">
        <v>2.81</v>
      </c>
      <c r="C545" s="67">
        <v>5.1429999999999998</v>
      </c>
      <c r="D545" s="67">
        <v>5.1459999999999999</v>
      </c>
      <c r="E545" s="127">
        <v>0</v>
      </c>
      <c r="F545" s="127">
        <v>0</v>
      </c>
      <c r="G545" s="70">
        <f>AVERAGE(F545:F548)</f>
        <v>0</v>
      </c>
      <c r="H545" s="71">
        <f>STDEV(F545:F548)</f>
        <v>0</v>
      </c>
      <c r="I545" s="72">
        <v>4</v>
      </c>
      <c r="J545" s="21"/>
      <c r="K545" s="21"/>
    </row>
    <row r="546" spans="1:11" x14ac:dyDescent="0.25">
      <c r="A546" s="77">
        <v>2.81</v>
      </c>
      <c r="B546" s="77">
        <v>2.81</v>
      </c>
      <c r="C546" s="77">
        <v>5.1429999999999998</v>
      </c>
      <c r="D546" s="77">
        <v>5.1470000000000002</v>
      </c>
      <c r="E546" s="128">
        <v>0</v>
      </c>
      <c r="F546" s="128">
        <v>0</v>
      </c>
      <c r="G546" s="60"/>
      <c r="H546" s="21"/>
      <c r="I546" s="16"/>
      <c r="J546" s="21"/>
      <c r="K546" s="21"/>
    </row>
    <row r="547" spans="1:11" x14ac:dyDescent="0.25">
      <c r="A547" s="77">
        <v>2.81</v>
      </c>
      <c r="B547" s="77">
        <v>2.81</v>
      </c>
      <c r="C547" s="77">
        <v>5.1429999999999998</v>
      </c>
      <c r="D547" s="77">
        <v>5.1470000000000002</v>
      </c>
      <c r="E547" s="128">
        <v>0</v>
      </c>
      <c r="F547" s="128">
        <v>0</v>
      </c>
      <c r="G547" s="60"/>
      <c r="H547" s="21"/>
      <c r="I547" s="16"/>
      <c r="J547" s="21"/>
      <c r="K547" s="21"/>
    </row>
    <row r="548" spans="1:11" x14ac:dyDescent="0.25">
      <c r="A548" s="73">
        <v>2.81</v>
      </c>
      <c r="B548" s="73">
        <v>2.81</v>
      </c>
      <c r="C548" s="73">
        <v>5.1429999999999998</v>
      </c>
      <c r="D548" s="73">
        <v>5.1470000000000002</v>
      </c>
      <c r="E548" s="129">
        <v>0</v>
      </c>
      <c r="F548" s="129">
        <v>0</v>
      </c>
      <c r="G548" s="76"/>
      <c r="H548" s="27"/>
      <c r="I548" s="20"/>
      <c r="J548" s="21"/>
      <c r="K548" s="21"/>
    </row>
    <row r="549" spans="1:11" x14ac:dyDescent="0.25">
      <c r="A549" s="67">
        <v>2.91</v>
      </c>
      <c r="B549" s="80">
        <v>2.93</v>
      </c>
      <c r="C549" s="67">
        <v>5.1509999999999998</v>
      </c>
      <c r="D549" s="81">
        <v>5.141</v>
      </c>
      <c r="E549" s="127">
        <v>0.41274774329910963</v>
      </c>
      <c r="F549" s="127">
        <v>1.8425472008615553</v>
      </c>
      <c r="G549" s="86">
        <f>AVERAGE(F549:F551)</f>
        <v>0.61418240028718507</v>
      </c>
      <c r="H549" s="71">
        <f>STDEV(F549:F551)</f>
        <v>1.0637951224120104</v>
      </c>
      <c r="I549" s="72">
        <v>3</v>
      </c>
      <c r="J549" s="21"/>
      <c r="K549" s="21"/>
    </row>
    <row r="550" spans="1:11" x14ac:dyDescent="0.25">
      <c r="A550" s="77">
        <v>2.91</v>
      </c>
      <c r="B550" s="83">
        <v>2.91</v>
      </c>
      <c r="C550" s="77">
        <v>5.1509999999999998</v>
      </c>
      <c r="D550" s="84">
        <v>5.149</v>
      </c>
      <c r="E550" s="128">
        <v>0</v>
      </c>
      <c r="F550" s="128">
        <v>0</v>
      </c>
      <c r="G550" s="57"/>
      <c r="H550" s="21"/>
      <c r="I550" s="16"/>
      <c r="J550" s="21"/>
      <c r="K550" s="21"/>
    </row>
    <row r="551" spans="1:11" x14ac:dyDescent="0.25">
      <c r="A551" s="73">
        <v>2.91</v>
      </c>
      <c r="B551" s="88">
        <v>2.91</v>
      </c>
      <c r="C551" s="73">
        <v>5.1509999999999998</v>
      </c>
      <c r="D551" s="87">
        <v>5.1529999999999996</v>
      </c>
      <c r="E551" s="129">
        <v>0</v>
      </c>
      <c r="F551" s="129">
        <v>0</v>
      </c>
      <c r="G551" s="130"/>
      <c r="H551" s="27"/>
      <c r="I551" s="20"/>
      <c r="J551" s="21"/>
      <c r="K551" s="21"/>
    </row>
    <row r="552" spans="1:11" x14ac:dyDescent="0.25">
      <c r="A552" s="67">
        <v>2.8</v>
      </c>
      <c r="B552" s="67">
        <v>2.81</v>
      </c>
      <c r="C552" s="67">
        <v>5.141</v>
      </c>
      <c r="D552" s="67">
        <v>5.14</v>
      </c>
      <c r="E552" s="127">
        <v>0.20601329609252436</v>
      </c>
      <c r="F552" s="127">
        <v>0.91966395508663801</v>
      </c>
      <c r="G552" s="86">
        <f>AVERAGE(F552:F555)</f>
        <v>1.1490434881193687</v>
      </c>
      <c r="H552" s="71">
        <f>STDEV(F552:F555)</f>
        <v>0.45947440997676731</v>
      </c>
      <c r="I552" s="72">
        <v>4</v>
      </c>
      <c r="J552" s="21"/>
      <c r="K552" s="21"/>
    </row>
    <row r="553" spans="1:11" x14ac:dyDescent="0.25">
      <c r="A553" s="77">
        <v>2.8</v>
      </c>
      <c r="B553" s="77">
        <v>2.81</v>
      </c>
      <c r="C553" s="77">
        <v>5.141</v>
      </c>
      <c r="D553" s="77">
        <v>5.1429999999999998</v>
      </c>
      <c r="E553" s="128">
        <v>0.20589312500788945</v>
      </c>
      <c r="F553" s="128">
        <v>0.91912749934771931</v>
      </c>
      <c r="G553" s="57"/>
      <c r="H553" s="21"/>
      <c r="I553" s="16"/>
      <c r="J553" s="21"/>
      <c r="K553" s="21"/>
    </row>
    <row r="554" spans="1:11" x14ac:dyDescent="0.25">
      <c r="A554" s="77">
        <v>2.8</v>
      </c>
      <c r="B554" s="77">
        <v>2.82</v>
      </c>
      <c r="C554" s="77">
        <v>5.141</v>
      </c>
      <c r="D554" s="77">
        <v>5.1429999999999998</v>
      </c>
      <c r="E554" s="128">
        <v>0.41178625001576979</v>
      </c>
      <c r="F554" s="128">
        <v>1.838254998695398</v>
      </c>
      <c r="G554" s="57"/>
      <c r="H554" s="21"/>
      <c r="I554" s="16"/>
      <c r="J554" s="21"/>
      <c r="K554" s="21"/>
    </row>
    <row r="555" spans="1:11" x14ac:dyDescent="0.25">
      <c r="A555" s="73">
        <v>2.8</v>
      </c>
      <c r="B555" s="73">
        <v>2.81</v>
      </c>
      <c r="C555" s="73">
        <v>5.141</v>
      </c>
      <c r="D555" s="73">
        <v>5.1429999999999998</v>
      </c>
      <c r="E555" s="129">
        <v>0.20589312500788945</v>
      </c>
      <c r="F555" s="129">
        <v>0.91912749934771931</v>
      </c>
      <c r="G555" s="130"/>
      <c r="H555" s="27"/>
      <c r="I555" s="20"/>
      <c r="J555" s="21"/>
      <c r="K555" s="21"/>
    </row>
    <row r="556" spans="1:11" x14ac:dyDescent="0.25">
      <c r="A556" s="67">
        <v>2.8</v>
      </c>
      <c r="B556" s="67">
        <v>2.83</v>
      </c>
      <c r="C556" s="67">
        <v>5.1429999999999998</v>
      </c>
      <c r="D556" s="67">
        <v>5.1109999999999998</v>
      </c>
      <c r="E556" s="127">
        <v>0.62178846900558882</v>
      </c>
      <c r="F556" s="127">
        <v>2.7757259044878491</v>
      </c>
      <c r="G556" s="86">
        <f>AVERAGE(F556:F559)</f>
        <v>6.2468423045710253</v>
      </c>
      <c r="H556" s="71">
        <f>STDEV(F556:F559)</f>
        <v>5.4720547297573763</v>
      </c>
      <c r="I556" s="72">
        <v>4</v>
      </c>
      <c r="J556" s="21"/>
      <c r="K556" s="21"/>
    </row>
    <row r="557" spans="1:11" x14ac:dyDescent="0.25">
      <c r="A557" s="77">
        <v>2.8</v>
      </c>
      <c r="B557" s="77">
        <v>2.94</v>
      </c>
      <c r="C557" s="77">
        <v>5.1429999999999998</v>
      </c>
      <c r="D557" s="77">
        <v>5.109</v>
      </c>
      <c r="E557" s="128">
        <v>2.9028154310188281</v>
      </c>
      <c r="F557" s="128">
        <v>12.95845836561115</v>
      </c>
      <c r="G557" s="57"/>
      <c r="H557" s="21"/>
      <c r="I557" s="16"/>
      <c r="J557" s="21"/>
      <c r="K557" s="21"/>
    </row>
    <row r="558" spans="1:11" x14ac:dyDescent="0.25">
      <c r="A558" s="77">
        <v>2.8</v>
      </c>
      <c r="B558" s="77">
        <v>2.81</v>
      </c>
      <c r="C558" s="77">
        <v>5.1429999999999998</v>
      </c>
      <c r="D558" s="77">
        <v>5.1429999999999998</v>
      </c>
      <c r="E558" s="128">
        <v>0.20597322348095221</v>
      </c>
      <c r="F558" s="128">
        <v>0.91948506694131882</v>
      </c>
      <c r="G558" s="57"/>
      <c r="H558" s="21"/>
      <c r="I558" s="16"/>
      <c r="J558" s="21"/>
      <c r="K558" s="21"/>
    </row>
    <row r="559" spans="1:11" x14ac:dyDescent="0.25">
      <c r="A559" s="73">
        <v>2.8</v>
      </c>
      <c r="B559" s="73">
        <v>2.89</v>
      </c>
      <c r="C559" s="73">
        <v>5.1429999999999998</v>
      </c>
      <c r="D559" s="73">
        <v>5.1070000000000002</v>
      </c>
      <c r="E559" s="129">
        <v>1.8668264333782352</v>
      </c>
      <c r="F559" s="129">
        <v>8.3336998812437795</v>
      </c>
      <c r="G559" s="130"/>
      <c r="H559" s="27"/>
      <c r="I559" s="20"/>
      <c r="J559" s="21"/>
      <c r="K559" s="21"/>
    </row>
    <row r="560" spans="1:11" x14ac:dyDescent="0.25">
      <c r="A560" s="67">
        <v>2.91</v>
      </c>
      <c r="B560" s="80">
        <v>2.92</v>
      </c>
      <c r="C560" s="67">
        <v>5.1509999999999998</v>
      </c>
      <c r="D560" s="81">
        <v>5.1289999999999996</v>
      </c>
      <c r="E560" s="127">
        <v>0.20685671166900718</v>
      </c>
      <c r="F560" s="127">
        <v>0.92342904656161495</v>
      </c>
      <c r="G560" s="86">
        <f>AVERAGE(F560:F562,F564:F572)</f>
        <v>0.30668971787669075</v>
      </c>
      <c r="H560" s="71">
        <f>STDEV(F560:F572)</f>
        <v>3.2630106753507615</v>
      </c>
      <c r="I560" s="72">
        <f>COUNT(F560:F562,F564:F572)</f>
        <v>12</v>
      </c>
      <c r="J560" s="21"/>
      <c r="K560" s="21"/>
    </row>
    <row r="561" spans="1:11" x14ac:dyDescent="0.25">
      <c r="A561" s="77">
        <v>2.91</v>
      </c>
      <c r="B561" s="83">
        <v>2.91</v>
      </c>
      <c r="C561" s="77">
        <v>5.1509999999999998</v>
      </c>
      <c r="D561" s="84">
        <v>5.1520000000000001</v>
      </c>
      <c r="E561" s="128">
        <v>0</v>
      </c>
      <c r="F561" s="128">
        <v>0</v>
      </c>
      <c r="G561" s="57"/>
      <c r="H561" s="21"/>
      <c r="I561" s="16"/>
      <c r="J561" s="21"/>
      <c r="K561" s="21"/>
    </row>
    <row r="562" spans="1:11" x14ac:dyDescent="0.25">
      <c r="A562" s="77">
        <v>2.91</v>
      </c>
      <c r="B562" s="83">
        <v>2.91</v>
      </c>
      <c r="C562" s="77">
        <v>5.1509999999999998</v>
      </c>
      <c r="D562" s="84">
        <v>5.1520000000000001</v>
      </c>
      <c r="E562" s="128">
        <v>0</v>
      </c>
      <c r="F562" s="128">
        <v>0</v>
      </c>
      <c r="G562" s="57"/>
      <c r="H562" s="21"/>
      <c r="I562" s="16"/>
      <c r="J562" s="21"/>
      <c r="K562" s="21"/>
    </row>
    <row r="563" spans="1:11" x14ac:dyDescent="0.25">
      <c r="A563" s="77">
        <v>2.91</v>
      </c>
      <c r="B563" s="83">
        <v>3.04</v>
      </c>
      <c r="C563" s="77">
        <v>5.1509999999999998</v>
      </c>
      <c r="D563" s="84">
        <v>5.1449999999999996</v>
      </c>
      <c r="E563" s="128">
        <v>2.6807745313808891</v>
      </c>
      <c r="F563" s="128">
        <v>11.967245585537427</v>
      </c>
      <c r="G563" s="60"/>
      <c r="H563" s="21"/>
      <c r="I563" s="16"/>
      <c r="J563" s="77" t="s">
        <v>269</v>
      </c>
      <c r="K563" s="21"/>
    </row>
    <row r="564" spans="1:11" x14ac:dyDescent="0.25">
      <c r="A564" s="77">
        <v>2.91</v>
      </c>
      <c r="B564" s="83">
        <v>2.91</v>
      </c>
      <c r="C564" s="77">
        <v>5.1509999999999998</v>
      </c>
      <c r="D564" s="84">
        <v>5.1550000000000002</v>
      </c>
      <c r="E564" s="128">
        <v>0</v>
      </c>
      <c r="F564" s="128">
        <v>0</v>
      </c>
      <c r="G564" s="57"/>
      <c r="H564" s="21"/>
      <c r="I564" s="16"/>
      <c r="J564" s="21"/>
      <c r="K564" s="21"/>
    </row>
    <row r="565" spans="1:11" x14ac:dyDescent="0.25">
      <c r="A565" s="77">
        <v>2.91</v>
      </c>
      <c r="B565" s="83">
        <v>2.92</v>
      </c>
      <c r="C565" s="77">
        <v>5.1509999999999998</v>
      </c>
      <c r="D565" s="84">
        <v>5.1550000000000002</v>
      </c>
      <c r="E565" s="128">
        <v>0.2058133994472042</v>
      </c>
      <c r="F565" s="128">
        <v>0.91877159647226425</v>
      </c>
      <c r="G565" s="60"/>
      <c r="H565" s="21"/>
      <c r="I565" s="16"/>
      <c r="J565" s="21"/>
      <c r="K565" s="21"/>
    </row>
    <row r="566" spans="1:11" x14ac:dyDescent="0.25">
      <c r="A566" s="77">
        <v>2.8</v>
      </c>
      <c r="B566" s="77">
        <v>2.8</v>
      </c>
      <c r="C566" s="77">
        <v>5.1390000000000002</v>
      </c>
      <c r="D566" s="77">
        <v>5.141</v>
      </c>
      <c r="E566" s="128">
        <v>0</v>
      </c>
      <c r="F566" s="128">
        <v>0</v>
      </c>
      <c r="G566" s="60"/>
      <c r="H566" s="21"/>
      <c r="I566" s="16"/>
      <c r="J566" s="21"/>
      <c r="K566" s="21"/>
    </row>
    <row r="567" spans="1:11" x14ac:dyDescent="0.25">
      <c r="A567" s="77">
        <v>2.8</v>
      </c>
      <c r="B567" s="77">
        <v>2.81</v>
      </c>
      <c r="C567" s="77">
        <v>5.1390000000000002</v>
      </c>
      <c r="D567" s="77">
        <v>5.1420000000000003</v>
      </c>
      <c r="E567" s="128">
        <v>0.20585305240540905</v>
      </c>
      <c r="F567" s="128">
        <v>0.91894861124298655</v>
      </c>
      <c r="G567" s="60"/>
      <c r="H567" s="21"/>
      <c r="I567" s="16"/>
      <c r="J567" s="21"/>
      <c r="K567" s="21"/>
    </row>
    <row r="568" spans="1:11" x14ac:dyDescent="0.25">
      <c r="A568" s="77">
        <v>2.8</v>
      </c>
      <c r="B568" s="77">
        <v>2.8</v>
      </c>
      <c r="C568" s="77">
        <v>5.1390000000000002</v>
      </c>
      <c r="D568" s="77">
        <v>5.1440000000000001</v>
      </c>
      <c r="E568" s="128">
        <v>0</v>
      </c>
      <c r="F568" s="128">
        <v>0</v>
      </c>
      <c r="G568" s="60"/>
      <c r="H568" s="21"/>
      <c r="I568" s="16"/>
      <c r="J568" s="21"/>
      <c r="K568" s="21"/>
    </row>
    <row r="569" spans="1:11" x14ac:dyDescent="0.25">
      <c r="A569" s="77">
        <v>2.8</v>
      </c>
      <c r="B569" s="77">
        <v>2.8</v>
      </c>
      <c r="C569" s="77">
        <v>5.1390000000000002</v>
      </c>
      <c r="D569" s="77">
        <v>5.109</v>
      </c>
      <c r="E569" s="128">
        <v>0</v>
      </c>
      <c r="F569" s="128">
        <v>0</v>
      </c>
      <c r="G569" s="60"/>
      <c r="H569" s="21"/>
      <c r="I569" s="16"/>
      <c r="J569" s="21"/>
      <c r="K569" s="21"/>
    </row>
    <row r="570" spans="1:11" x14ac:dyDescent="0.25">
      <c r="A570" s="77">
        <v>2.8</v>
      </c>
      <c r="B570" s="77">
        <v>2.8</v>
      </c>
      <c r="C570" s="77">
        <v>5.1390000000000002</v>
      </c>
      <c r="D570" s="77">
        <v>5.1420000000000003</v>
      </c>
      <c r="E570" s="128">
        <v>0</v>
      </c>
      <c r="F570" s="128">
        <v>0</v>
      </c>
      <c r="G570" s="60"/>
      <c r="H570" s="21"/>
      <c r="I570" s="16"/>
      <c r="J570" s="21"/>
      <c r="K570" s="21"/>
    </row>
    <row r="571" spans="1:11" x14ac:dyDescent="0.25">
      <c r="A571" s="77">
        <v>2.8</v>
      </c>
      <c r="B571" s="77">
        <v>2.8</v>
      </c>
      <c r="C571" s="77">
        <v>5.1390000000000002</v>
      </c>
      <c r="D571" s="77">
        <v>5.1440000000000001</v>
      </c>
      <c r="E571" s="128">
        <v>0</v>
      </c>
      <c r="F571" s="128">
        <v>0</v>
      </c>
      <c r="G571" s="60"/>
      <c r="H571" s="21"/>
      <c r="I571" s="16"/>
      <c r="J571" s="21"/>
      <c r="K571" s="21"/>
    </row>
    <row r="572" spans="1:11" x14ac:dyDescent="0.25">
      <c r="A572" s="73">
        <v>2.8</v>
      </c>
      <c r="B572" s="73">
        <v>2.81</v>
      </c>
      <c r="C572" s="73">
        <v>5.1390000000000002</v>
      </c>
      <c r="D572" s="73">
        <v>5.141</v>
      </c>
      <c r="E572" s="129">
        <v>0.20589309384723078</v>
      </c>
      <c r="F572" s="129">
        <v>0.91912736024342301</v>
      </c>
      <c r="G572" s="76"/>
      <c r="H572" s="27"/>
      <c r="I572" s="20"/>
      <c r="J572" s="21"/>
      <c r="K572" s="21"/>
    </row>
    <row r="573" spans="1:11" x14ac:dyDescent="0.25">
      <c r="A573" s="67">
        <v>2.92</v>
      </c>
      <c r="B573" s="80">
        <v>2.91</v>
      </c>
      <c r="C573" s="67">
        <v>5.1289999999999996</v>
      </c>
      <c r="D573" s="81">
        <v>5.1289999999999996</v>
      </c>
      <c r="E573" s="127">
        <v>-0.20597322348094307</v>
      </c>
      <c r="F573" s="127">
        <v>-0.91948506694127796</v>
      </c>
      <c r="G573" s="70">
        <f>AVERAGE(F573:F586)</f>
        <v>3.6862115690281745</v>
      </c>
      <c r="H573" s="71">
        <f>STDEV(F573:F586)</f>
        <v>6.694989172227622</v>
      </c>
      <c r="I573" s="72">
        <f>COUNT(F573:F586)</f>
        <v>14</v>
      </c>
      <c r="J573" s="21"/>
      <c r="K573" s="21"/>
    </row>
    <row r="574" spans="1:11" x14ac:dyDescent="0.25">
      <c r="A574" s="77">
        <v>2.92</v>
      </c>
      <c r="B574" s="83">
        <v>2.93</v>
      </c>
      <c r="C574" s="77">
        <v>5.1289999999999996</v>
      </c>
      <c r="D574" s="84">
        <v>5.14</v>
      </c>
      <c r="E574" s="128">
        <v>0.20553242475365835</v>
      </c>
      <c r="F574" s="128">
        <v>0.91751729734280629</v>
      </c>
      <c r="G574" s="60"/>
      <c r="H574" s="21"/>
      <c r="I574" s="16"/>
      <c r="J574" s="21"/>
      <c r="K574" s="21"/>
    </row>
    <row r="575" spans="1:11" x14ac:dyDescent="0.25">
      <c r="A575" s="77">
        <v>2.92</v>
      </c>
      <c r="B575" s="83">
        <v>2.91</v>
      </c>
      <c r="C575" s="77">
        <v>5.1289999999999996</v>
      </c>
      <c r="D575" s="84">
        <v>5.1420000000000003</v>
      </c>
      <c r="E575" s="128">
        <v>-0.20545248215358941</v>
      </c>
      <c r="F575" s="128">
        <v>-0.91716042558183852</v>
      </c>
      <c r="G575" s="60"/>
      <c r="H575" s="21"/>
      <c r="I575" s="16"/>
      <c r="J575" s="21"/>
      <c r="K575" s="21"/>
    </row>
    <row r="576" spans="1:11" x14ac:dyDescent="0.25">
      <c r="A576" s="77">
        <v>2.92</v>
      </c>
      <c r="B576" s="83">
        <v>2.96</v>
      </c>
      <c r="C576" s="77">
        <v>5.1289999999999996</v>
      </c>
      <c r="D576" s="84">
        <v>5.1379999999999999</v>
      </c>
      <c r="E576" s="128">
        <v>0.82244971836028058</v>
      </c>
      <c r="F576" s="128">
        <v>3.6714977877321289</v>
      </c>
      <c r="G576" s="60"/>
      <c r="H576" s="21"/>
      <c r="I576" s="16"/>
      <c r="J576" s="21"/>
      <c r="K576" s="21"/>
    </row>
    <row r="577" spans="1:11" x14ac:dyDescent="0.25">
      <c r="A577" s="77">
        <v>2.92</v>
      </c>
      <c r="B577" s="83">
        <v>2.93</v>
      </c>
      <c r="C577" s="77">
        <v>5.1289999999999996</v>
      </c>
      <c r="D577" s="84">
        <v>5.141</v>
      </c>
      <c r="E577" s="128">
        <v>0.20549244567862357</v>
      </c>
      <c r="F577" s="128">
        <v>0.91733882675394351</v>
      </c>
      <c r="G577" s="60"/>
      <c r="H577" s="21"/>
      <c r="I577" s="16"/>
      <c r="J577" s="21"/>
      <c r="K577" s="21"/>
    </row>
    <row r="578" spans="1:11" x14ac:dyDescent="0.25">
      <c r="A578" s="77">
        <v>2.92</v>
      </c>
      <c r="B578" s="83">
        <v>2.91</v>
      </c>
      <c r="C578" s="77">
        <v>5.1289999999999996</v>
      </c>
      <c r="D578" s="84">
        <v>5.1429999999999998</v>
      </c>
      <c r="E578" s="128">
        <v>-0.20541253416950359</v>
      </c>
      <c r="F578" s="128">
        <v>-0.91698209378608098</v>
      </c>
      <c r="G578" s="60"/>
      <c r="H578" s="21"/>
      <c r="I578" s="16"/>
      <c r="J578" s="21"/>
      <c r="K578" s="21"/>
    </row>
    <row r="579" spans="1:11" x14ac:dyDescent="0.25">
      <c r="A579" s="77">
        <v>2.92</v>
      </c>
      <c r="B579" s="83">
        <v>2.93</v>
      </c>
      <c r="C579" s="77">
        <v>5.1289999999999996</v>
      </c>
      <c r="D579" s="84">
        <v>5.1429999999999998</v>
      </c>
      <c r="E579" s="128">
        <v>0.20541253416951269</v>
      </c>
      <c r="F579" s="128">
        <v>0.91698209378612161</v>
      </c>
      <c r="G579" s="60"/>
      <c r="H579" s="21"/>
      <c r="I579" s="16"/>
      <c r="J579" s="21"/>
      <c r="K579" s="21"/>
    </row>
    <row r="580" spans="1:11" x14ac:dyDescent="0.25">
      <c r="A580" s="77">
        <v>2.92</v>
      </c>
      <c r="B580" s="83">
        <v>2.95</v>
      </c>
      <c r="C580" s="77">
        <v>5.1289999999999996</v>
      </c>
      <c r="D580" s="84">
        <v>5.14</v>
      </c>
      <c r="E580" s="128">
        <v>0.61659727426096589</v>
      </c>
      <c r="F580" s="128">
        <v>2.7525518920283778</v>
      </c>
      <c r="G580" s="60"/>
      <c r="H580" s="21"/>
      <c r="I580" s="16"/>
      <c r="J580" s="21"/>
      <c r="K580" s="21"/>
    </row>
    <row r="581" spans="1:11" x14ac:dyDescent="0.25">
      <c r="A581" s="77">
        <v>2.8</v>
      </c>
      <c r="B581" s="77">
        <v>2.81</v>
      </c>
      <c r="C581" s="77">
        <v>5.141</v>
      </c>
      <c r="D581" s="77">
        <v>5.1379999999999999</v>
      </c>
      <c r="E581" s="128">
        <v>0.2060934881112447</v>
      </c>
      <c r="F581" s="128">
        <v>0.92002194027740747</v>
      </c>
      <c r="G581" s="60"/>
      <c r="H581" s="21"/>
      <c r="I581" s="16"/>
      <c r="J581" s="21"/>
      <c r="K581" s="21"/>
    </row>
    <row r="582" spans="1:11" x14ac:dyDescent="0.25">
      <c r="A582" s="77">
        <v>2.8</v>
      </c>
      <c r="B582" s="77">
        <v>3.06</v>
      </c>
      <c r="C582" s="77">
        <v>5.141</v>
      </c>
      <c r="D582" s="77">
        <v>5.133</v>
      </c>
      <c r="E582" s="128">
        <v>5.3636502804995807</v>
      </c>
      <c r="F582" s="128">
        <v>23.943871217178181</v>
      </c>
      <c r="G582" s="60"/>
      <c r="H582" s="21"/>
      <c r="I582" s="16"/>
      <c r="J582" s="21"/>
      <c r="K582" s="21"/>
    </row>
    <row r="583" spans="1:11" x14ac:dyDescent="0.25">
      <c r="A583" s="77">
        <v>2.8</v>
      </c>
      <c r="B583" s="77">
        <v>2.81</v>
      </c>
      <c r="C583" s="77">
        <v>5.141</v>
      </c>
      <c r="D583" s="77">
        <v>5.1440000000000001</v>
      </c>
      <c r="E583" s="128">
        <v>0.20585309912822225</v>
      </c>
      <c r="F583" s="128">
        <v>0.91894881981829701</v>
      </c>
      <c r="G583" s="60"/>
      <c r="H583" s="21"/>
      <c r="I583" s="16"/>
      <c r="J583" s="21"/>
      <c r="K583" s="21"/>
    </row>
    <row r="584" spans="1:11" x14ac:dyDescent="0.25">
      <c r="A584" s="77">
        <v>2.8</v>
      </c>
      <c r="B584" s="77">
        <v>2.93</v>
      </c>
      <c r="C584" s="77">
        <v>5.141</v>
      </c>
      <c r="D584" s="77">
        <v>5.1100000000000003</v>
      </c>
      <c r="E584" s="128">
        <v>2.6938959774759677</v>
      </c>
      <c r="F584" s="128">
        <v>12.025821033050468</v>
      </c>
      <c r="G584" s="60"/>
      <c r="H584" s="21"/>
      <c r="I584" s="16"/>
      <c r="J584" s="21"/>
      <c r="K584" s="21"/>
    </row>
    <row r="585" spans="1:11" x14ac:dyDescent="0.25">
      <c r="A585" s="77">
        <v>2.8</v>
      </c>
      <c r="B585" s="77">
        <v>2.84</v>
      </c>
      <c r="C585" s="77">
        <v>5.141</v>
      </c>
      <c r="D585" s="77">
        <v>5.1109999999999998</v>
      </c>
      <c r="E585" s="128">
        <v>0.82872889212721723</v>
      </c>
      <c r="F585" s="128">
        <v>3.6995286473451108</v>
      </c>
      <c r="G585" s="60"/>
      <c r="H585" s="21"/>
      <c r="I585" s="16"/>
      <c r="J585" s="21"/>
      <c r="K585" s="21"/>
    </row>
    <row r="586" spans="1:11" x14ac:dyDescent="0.25">
      <c r="A586" s="73">
        <v>2.8</v>
      </c>
      <c r="B586" s="73">
        <v>2.84</v>
      </c>
      <c r="C586" s="73">
        <v>5.141</v>
      </c>
      <c r="D586" s="73">
        <v>5.1429999999999998</v>
      </c>
      <c r="E586" s="129">
        <v>0.82357250003153959</v>
      </c>
      <c r="F586" s="129">
        <v>3.676509997390796</v>
      </c>
      <c r="G586" s="76"/>
      <c r="H586" s="27"/>
      <c r="I586" s="20"/>
      <c r="J586" s="21"/>
      <c r="K586" s="21"/>
    </row>
    <row r="587" spans="1:11" x14ac:dyDescent="0.25">
      <c r="A587" s="67">
        <v>2.91</v>
      </c>
      <c r="B587" s="80">
        <v>2.95</v>
      </c>
      <c r="C587" s="67">
        <v>5.1509999999999998</v>
      </c>
      <c r="D587" s="81">
        <v>5.1219999999999999</v>
      </c>
      <c r="E587" s="127">
        <v>0.82855765259692415</v>
      </c>
      <c r="F587" s="127">
        <v>3.6987642169579291</v>
      </c>
      <c r="G587" s="70">
        <f>AVERAGE(F587:F603)</f>
        <v>16.647546444169677</v>
      </c>
      <c r="H587" s="71">
        <f>STDEV(F587:F603)</f>
        <v>17.300439237951011</v>
      </c>
      <c r="I587" s="72">
        <f>COUNT(F587:F603)</f>
        <v>17</v>
      </c>
      <c r="J587" s="21"/>
      <c r="K587" s="21"/>
    </row>
    <row r="588" spans="1:11" x14ac:dyDescent="0.25">
      <c r="A588" s="77">
        <v>2.91</v>
      </c>
      <c r="B588" s="83">
        <v>2.94</v>
      </c>
      <c r="C588" s="77">
        <v>5.1509999999999998</v>
      </c>
      <c r="D588" s="84">
        <v>5.1529999999999996</v>
      </c>
      <c r="E588" s="128">
        <v>0.61767984134505349</v>
      </c>
      <c r="F588" s="128">
        <v>2.7573845797484533</v>
      </c>
      <c r="G588" s="60"/>
      <c r="H588" s="21"/>
      <c r="I588" s="16"/>
      <c r="J588" s="21"/>
      <c r="K588" s="21"/>
    </row>
    <row r="589" spans="1:11" x14ac:dyDescent="0.25">
      <c r="A589" s="77">
        <v>2.91</v>
      </c>
      <c r="B589" s="83">
        <v>2.98</v>
      </c>
      <c r="C589" s="77">
        <v>5.1509999999999998</v>
      </c>
      <c r="D589" s="84">
        <v>5.1449999999999996</v>
      </c>
      <c r="E589" s="128">
        <v>1.4434939784358609</v>
      </c>
      <c r="F589" s="128">
        <v>6.4439014691355272</v>
      </c>
      <c r="G589" s="60"/>
      <c r="H589" s="21"/>
      <c r="I589" s="16"/>
      <c r="J589" s="21"/>
      <c r="K589" s="21"/>
    </row>
    <row r="590" spans="1:11" x14ac:dyDescent="0.25">
      <c r="A590" s="77">
        <v>2.91</v>
      </c>
      <c r="B590" s="83">
        <v>3.06</v>
      </c>
      <c r="C590" s="77">
        <v>5.1509999999999998</v>
      </c>
      <c r="D590" s="84">
        <v>5.1449999999999996</v>
      </c>
      <c r="E590" s="128">
        <v>3.0932013823625644</v>
      </c>
      <c r="F590" s="128">
        <v>13.808360291004725</v>
      </c>
      <c r="G590" s="60"/>
      <c r="H590" s="21"/>
      <c r="I590" s="16"/>
      <c r="J590" s="21"/>
      <c r="K590" s="21"/>
    </row>
    <row r="591" spans="1:11" x14ac:dyDescent="0.25">
      <c r="A591" s="77">
        <v>2.91</v>
      </c>
      <c r="B591" s="83">
        <v>2.95</v>
      </c>
      <c r="C591" s="77">
        <v>5.1509999999999998</v>
      </c>
      <c r="D591" s="84">
        <v>5.1509999999999998</v>
      </c>
      <c r="E591" s="128">
        <v>0.82389289392379061</v>
      </c>
      <c r="F591" s="128">
        <v>3.677940267765194</v>
      </c>
      <c r="G591" s="60"/>
      <c r="H591" s="21"/>
      <c r="I591" s="16"/>
      <c r="J591" s="21"/>
      <c r="K591" s="21"/>
    </row>
    <row r="592" spans="1:11" x14ac:dyDescent="0.25">
      <c r="A592" s="77">
        <v>2.91</v>
      </c>
      <c r="B592" s="83">
        <v>2.93</v>
      </c>
      <c r="C592" s="77">
        <v>5.1509999999999998</v>
      </c>
      <c r="D592" s="84">
        <v>5.1379999999999999</v>
      </c>
      <c r="E592" s="128">
        <v>0.41298874042443023</v>
      </c>
      <c r="F592" s="128">
        <v>1.8436230361286992</v>
      </c>
      <c r="G592" s="60"/>
      <c r="H592" s="21"/>
      <c r="I592" s="16"/>
      <c r="J592" s="21"/>
      <c r="K592" s="21"/>
    </row>
    <row r="593" spans="1:11" x14ac:dyDescent="0.25">
      <c r="A593" s="77">
        <v>2.91</v>
      </c>
      <c r="B593" s="83">
        <v>3</v>
      </c>
      <c r="C593" s="77">
        <v>5.1509999999999998</v>
      </c>
      <c r="D593" s="84">
        <v>5.1260000000000003</v>
      </c>
      <c r="E593" s="128">
        <v>1.8627999741227521</v>
      </c>
      <c r="F593" s="128">
        <v>8.3157253644813789</v>
      </c>
      <c r="G593" s="60"/>
      <c r="H593" s="21"/>
      <c r="I593" s="16"/>
      <c r="J593" s="21"/>
      <c r="K593" s="21"/>
    </row>
    <row r="594" spans="1:11" x14ac:dyDescent="0.25">
      <c r="A594" s="77">
        <v>2.91</v>
      </c>
      <c r="B594" s="83">
        <v>2.96</v>
      </c>
      <c r="C594" s="77">
        <v>5.1509999999999998</v>
      </c>
      <c r="D594" s="84">
        <v>5.1589999999999998</v>
      </c>
      <c r="E594" s="128">
        <v>1.0282691162534954</v>
      </c>
      <c r="F594" s="128">
        <v>4.5902961618672284</v>
      </c>
      <c r="G594" s="60"/>
      <c r="H594" s="21"/>
      <c r="I594" s="16"/>
      <c r="J594" s="21"/>
      <c r="K594" s="21"/>
    </row>
    <row r="595" spans="1:11" x14ac:dyDescent="0.25">
      <c r="A595" s="77">
        <v>2.8</v>
      </c>
      <c r="B595" s="77">
        <v>2.99</v>
      </c>
      <c r="C595" s="77">
        <v>5.1449999999999996</v>
      </c>
      <c r="D595" s="77">
        <v>5.1360000000000001</v>
      </c>
      <c r="E595" s="128">
        <v>3.9203489994898866</v>
      </c>
      <c r="F595" s="128">
        <v>17.500829968622803</v>
      </c>
      <c r="G595" s="60"/>
      <c r="H595" s="21"/>
      <c r="I595" s="16"/>
      <c r="J595" s="21"/>
      <c r="K595" s="21"/>
    </row>
    <row r="596" spans="1:11" x14ac:dyDescent="0.25">
      <c r="A596" s="77">
        <v>2.8</v>
      </c>
      <c r="B596" s="77">
        <v>3.06</v>
      </c>
      <c r="C596" s="77">
        <v>5.1449999999999996</v>
      </c>
      <c r="D596" s="77">
        <v>5.1349999999999998</v>
      </c>
      <c r="E596" s="128">
        <v>5.365732834478357</v>
      </c>
      <c r="F596" s="128">
        <v>23.953167946394835</v>
      </c>
      <c r="G596" s="60"/>
      <c r="H596" s="21"/>
      <c r="I596" s="16"/>
      <c r="J596" s="21"/>
      <c r="K596" s="21"/>
    </row>
    <row r="597" spans="1:11" x14ac:dyDescent="0.25">
      <c r="A597" s="77">
        <v>2.8</v>
      </c>
      <c r="B597" s="77">
        <v>2.93</v>
      </c>
      <c r="C597" s="77">
        <v>5.1449999999999996</v>
      </c>
      <c r="D597" s="77">
        <v>5.141</v>
      </c>
      <c r="E597" s="128">
        <v>2.6797352757290804</v>
      </c>
      <c r="F597" s="128">
        <v>11.962606244382188</v>
      </c>
      <c r="G597" s="60"/>
      <c r="H597" s="21"/>
      <c r="I597" s="16"/>
      <c r="J597" s="21"/>
      <c r="K597" s="21"/>
    </row>
    <row r="598" spans="1:11" x14ac:dyDescent="0.25">
      <c r="A598" s="77">
        <v>2.8</v>
      </c>
      <c r="B598" s="77">
        <v>2.98</v>
      </c>
      <c r="C598" s="77">
        <v>5.1449999999999996</v>
      </c>
      <c r="D598" s="77">
        <v>5.1360000000000001</v>
      </c>
      <c r="E598" s="128">
        <v>3.7140148416219936</v>
      </c>
      <c r="F598" s="128">
        <v>16.579733654484741</v>
      </c>
      <c r="G598" s="60"/>
      <c r="H598" s="21"/>
      <c r="I598" s="16"/>
      <c r="J598" s="21"/>
      <c r="K598" s="21"/>
    </row>
    <row r="599" spans="1:11" x14ac:dyDescent="0.25">
      <c r="A599" s="77">
        <v>2.8</v>
      </c>
      <c r="B599" s="77">
        <v>3.56</v>
      </c>
      <c r="C599" s="77">
        <v>5.1449999999999996</v>
      </c>
      <c r="D599" s="77">
        <v>5.1219999999999999</v>
      </c>
      <c r="E599" s="128">
        <v>15.724258072143712</v>
      </c>
      <c r="F599" s="128">
        <v>70.194660459856749</v>
      </c>
      <c r="G599" s="60"/>
      <c r="H599" s="21"/>
      <c r="I599" s="16"/>
      <c r="J599" s="21"/>
      <c r="K599" s="21"/>
    </row>
    <row r="600" spans="1:11" x14ac:dyDescent="0.25">
      <c r="A600" s="77">
        <v>2.8</v>
      </c>
      <c r="B600" s="77">
        <v>3.25</v>
      </c>
      <c r="C600" s="77">
        <v>5.1449999999999996</v>
      </c>
      <c r="D600" s="77">
        <v>5.13</v>
      </c>
      <c r="E600" s="128">
        <v>9.2958967965743415</v>
      </c>
      <c r="F600" s="128">
        <v>41.497812889587522</v>
      </c>
      <c r="G600" s="60"/>
      <c r="H600" s="21"/>
      <c r="I600" s="16"/>
      <c r="J600" s="21"/>
      <c r="K600" s="21"/>
    </row>
    <row r="601" spans="1:11" x14ac:dyDescent="0.25">
      <c r="A601" s="77">
        <v>2.8</v>
      </c>
      <c r="B601" s="77">
        <v>3.1</v>
      </c>
      <c r="C601" s="77">
        <v>5.1449999999999996</v>
      </c>
      <c r="D601" s="77">
        <v>5.1340000000000003</v>
      </c>
      <c r="E601" s="128">
        <v>6.1924361208189067</v>
      </c>
      <c r="F601" s="128">
        <v>27.643654086947681</v>
      </c>
      <c r="G601" s="60"/>
      <c r="H601" s="21"/>
      <c r="I601" s="16"/>
      <c r="J601" s="21"/>
      <c r="K601" s="21"/>
    </row>
    <row r="602" spans="1:11" x14ac:dyDescent="0.25">
      <c r="A602" s="77">
        <v>2.8</v>
      </c>
      <c r="B602" s="77">
        <v>2.92</v>
      </c>
      <c r="C602" s="77">
        <v>5.1449999999999996</v>
      </c>
      <c r="D602" s="77">
        <v>5.141</v>
      </c>
      <c r="E602" s="128">
        <v>2.4736017929806855</v>
      </c>
      <c r="F602" s="128">
        <v>11.042405764045078</v>
      </c>
      <c r="G602" s="60"/>
      <c r="H602" s="21"/>
      <c r="I602" s="16"/>
      <c r="J602" s="21"/>
      <c r="K602" s="21"/>
    </row>
    <row r="603" spans="1:11" x14ac:dyDescent="0.25">
      <c r="A603" s="73">
        <v>2.8</v>
      </c>
      <c r="B603" s="73">
        <v>2.99</v>
      </c>
      <c r="C603" s="73">
        <v>5.1449999999999996</v>
      </c>
      <c r="D603" s="73">
        <v>5.1369999999999996</v>
      </c>
      <c r="E603" s="129">
        <v>3.9195858402530779</v>
      </c>
      <c r="F603" s="129">
        <v>17.497423149473764</v>
      </c>
      <c r="G603" s="76"/>
      <c r="H603" s="27"/>
      <c r="I603" s="20"/>
      <c r="J603" s="21"/>
      <c r="K603" s="21"/>
    </row>
    <row r="604" spans="1:11" x14ac:dyDescent="0.25">
      <c r="A604" s="67">
        <v>2.91</v>
      </c>
      <c r="B604" s="80">
        <v>2.92</v>
      </c>
      <c r="C604" s="67">
        <v>5.1520000000000001</v>
      </c>
      <c r="D604" s="81">
        <v>5.1230000000000002</v>
      </c>
      <c r="E604" s="127">
        <v>0.20713918551118848</v>
      </c>
      <c r="F604" s="127">
        <v>0.92469003804049654</v>
      </c>
      <c r="G604" s="70">
        <f>AVERAGE(F604:F607)</f>
        <v>1.1521802329023454</v>
      </c>
      <c r="H604" s="71">
        <f>STDEV(F604:F607)</f>
        <v>0.88148349809094306</v>
      </c>
      <c r="I604" s="72">
        <v>4</v>
      </c>
      <c r="J604" s="21"/>
      <c r="K604" s="21"/>
    </row>
    <row r="605" spans="1:11" x14ac:dyDescent="0.25">
      <c r="A605" s="77">
        <v>2.91</v>
      </c>
      <c r="B605" s="83">
        <v>2.93</v>
      </c>
      <c r="C605" s="77">
        <v>5.1520000000000001</v>
      </c>
      <c r="D605" s="84">
        <v>5.1529999999999996</v>
      </c>
      <c r="E605" s="128">
        <v>0.41186650392930041</v>
      </c>
      <c r="F605" s="128">
        <v>1.8386132601907901</v>
      </c>
      <c r="G605" s="60"/>
      <c r="H605" s="21"/>
      <c r="I605" s="16"/>
      <c r="J605" s="21"/>
      <c r="K605" s="21"/>
    </row>
    <row r="606" spans="1:11" x14ac:dyDescent="0.25">
      <c r="A606" s="77">
        <v>2.91</v>
      </c>
      <c r="B606" s="83">
        <v>2.93</v>
      </c>
      <c r="C606" s="77">
        <v>5.1520000000000001</v>
      </c>
      <c r="D606" s="84">
        <v>5.1340000000000003</v>
      </c>
      <c r="E606" s="128">
        <v>0.41339074693176558</v>
      </c>
      <c r="F606" s="128">
        <v>1.8454176333780947</v>
      </c>
      <c r="G606" s="60"/>
      <c r="H606" s="21"/>
      <c r="I606" s="16"/>
      <c r="J606" s="21"/>
      <c r="K606" s="21"/>
    </row>
    <row r="607" spans="1:11" x14ac:dyDescent="0.25">
      <c r="A607" s="73">
        <v>2.91</v>
      </c>
      <c r="B607" s="88">
        <v>2.91</v>
      </c>
      <c r="C607" s="73">
        <v>5.1520000000000001</v>
      </c>
      <c r="D607" s="87">
        <v>5.1539999999999999</v>
      </c>
      <c r="E607" s="129">
        <v>0</v>
      </c>
      <c r="F607" s="129">
        <v>0</v>
      </c>
      <c r="G607" s="76"/>
      <c r="H607" s="27"/>
      <c r="I607" s="20"/>
      <c r="J607" s="21"/>
      <c r="K607" s="21"/>
    </row>
    <row r="608" spans="1:11" x14ac:dyDescent="0.25">
      <c r="A608" s="67">
        <v>2.92</v>
      </c>
      <c r="B608" s="80">
        <v>2.93</v>
      </c>
      <c r="C608" s="67">
        <v>5.15</v>
      </c>
      <c r="D608" s="81">
        <v>5.1219999999999999</v>
      </c>
      <c r="E608" s="127">
        <v>0.20709919971239829</v>
      </c>
      <c r="F608" s="127">
        <v>0.92451153743611725</v>
      </c>
      <c r="G608" s="70">
        <f>AVERAGE(F608:F616)</f>
        <v>2.4602042484465696</v>
      </c>
      <c r="H608" s="71">
        <f>STDEV(F608:F616)</f>
        <v>3.7763101104569099</v>
      </c>
      <c r="I608" s="72">
        <f>COUNT(F608:F616)</f>
        <v>9</v>
      </c>
      <c r="J608" s="21"/>
      <c r="K608" s="21"/>
    </row>
    <row r="609" spans="1:11" x14ac:dyDescent="0.25">
      <c r="A609" s="77">
        <v>2.92</v>
      </c>
      <c r="B609" s="83">
        <v>2.93</v>
      </c>
      <c r="C609" s="77">
        <v>5.15</v>
      </c>
      <c r="D609" s="84">
        <v>5.1520000000000001</v>
      </c>
      <c r="E609" s="128">
        <v>0.20589326493146426</v>
      </c>
      <c r="F609" s="128">
        <v>0.91912812398054966</v>
      </c>
      <c r="G609" s="60"/>
      <c r="H609" s="21"/>
      <c r="I609" s="16"/>
      <c r="J609" s="21"/>
      <c r="K609" s="21"/>
    </row>
    <row r="610" spans="1:11" x14ac:dyDescent="0.25">
      <c r="A610" s="77">
        <v>2.92</v>
      </c>
      <c r="B610" s="83">
        <v>2.91</v>
      </c>
      <c r="C610" s="77">
        <v>5.15</v>
      </c>
      <c r="D610" s="84">
        <v>5.1529999999999996</v>
      </c>
      <c r="E610" s="128">
        <v>-0.20585330893205064</v>
      </c>
      <c r="F610" s="128">
        <v>-0.91894975640356735</v>
      </c>
      <c r="G610" s="60"/>
      <c r="H610" s="21"/>
      <c r="I610" s="16"/>
      <c r="J610" s="21"/>
      <c r="K610" s="21"/>
    </row>
    <row r="611" spans="1:11" x14ac:dyDescent="0.25">
      <c r="A611" s="77">
        <v>2.92</v>
      </c>
      <c r="B611" s="83">
        <v>2.92</v>
      </c>
      <c r="C611" s="77">
        <v>5.15</v>
      </c>
      <c r="D611" s="84">
        <v>5.1529999999999996</v>
      </c>
      <c r="E611" s="128">
        <v>0</v>
      </c>
      <c r="F611" s="128">
        <v>0</v>
      </c>
      <c r="G611" s="60"/>
      <c r="H611" s="21"/>
      <c r="I611" s="16"/>
      <c r="J611" s="21"/>
      <c r="K611" s="21"/>
    </row>
    <row r="612" spans="1:11" x14ac:dyDescent="0.25">
      <c r="A612" s="77">
        <v>2.92</v>
      </c>
      <c r="B612" s="83">
        <v>2.94</v>
      </c>
      <c r="C612" s="77">
        <v>5.15</v>
      </c>
      <c r="D612" s="84">
        <v>5.1509999999999998</v>
      </c>
      <c r="E612" s="128">
        <v>0.41186647288948963</v>
      </c>
      <c r="F612" s="128">
        <v>1.8386131216259707</v>
      </c>
      <c r="G612" s="60"/>
      <c r="H612" s="21"/>
      <c r="I612" s="16"/>
      <c r="J612" s="21"/>
      <c r="K612" s="21"/>
    </row>
    <row r="613" spans="1:11" x14ac:dyDescent="0.25">
      <c r="A613" s="77">
        <v>2.92</v>
      </c>
      <c r="B613" s="83">
        <v>2.91</v>
      </c>
      <c r="C613" s="77">
        <v>5.15</v>
      </c>
      <c r="D613" s="84">
        <v>5.1539999999999999</v>
      </c>
      <c r="E613" s="128">
        <v>-0.20581336843749648</v>
      </c>
      <c r="F613" s="128">
        <v>-0.91877145804182803</v>
      </c>
      <c r="G613" s="60"/>
      <c r="H613" s="21"/>
      <c r="I613" s="16"/>
      <c r="J613" s="21"/>
      <c r="K613" s="21"/>
    </row>
    <row r="614" spans="1:11" x14ac:dyDescent="0.25">
      <c r="A614" s="77">
        <v>2.8</v>
      </c>
      <c r="B614" s="77">
        <v>2.89</v>
      </c>
      <c r="C614" s="77">
        <v>5.1520000000000001</v>
      </c>
      <c r="D614" s="77">
        <v>5.1139999999999999</v>
      </c>
      <c r="E614" s="128">
        <v>1.8675335209942518</v>
      </c>
      <c r="F614" s="128">
        <v>8.3368563910704392</v>
      </c>
      <c r="G614" s="60"/>
      <c r="H614" s="21"/>
      <c r="I614" s="16"/>
      <c r="J614" s="21"/>
      <c r="K614" s="21"/>
    </row>
    <row r="615" spans="1:11" x14ac:dyDescent="0.25">
      <c r="A615" s="77">
        <v>2.8</v>
      </c>
      <c r="B615" s="77">
        <v>2.9</v>
      </c>
      <c r="C615" s="77">
        <v>5.1520000000000001</v>
      </c>
      <c r="D615" s="77">
        <v>5.1479999999999997</v>
      </c>
      <c r="E615" s="128">
        <v>2.0613326483563377</v>
      </c>
      <c r="F615" s="128">
        <v>9.2019950755275275</v>
      </c>
      <c r="G615" s="60"/>
      <c r="H615" s="21"/>
      <c r="I615" s="16"/>
      <c r="J615" s="21"/>
      <c r="K615" s="21"/>
    </row>
    <row r="616" spans="1:11" x14ac:dyDescent="0.25">
      <c r="A616" s="73">
        <v>2.8</v>
      </c>
      <c r="B616" s="73">
        <v>2.83</v>
      </c>
      <c r="C616" s="73">
        <v>5.1520000000000001</v>
      </c>
      <c r="D616" s="73">
        <v>5.1520000000000001</v>
      </c>
      <c r="E616" s="129">
        <v>0.61791967044284746</v>
      </c>
      <c r="F616" s="129">
        <v>2.7584552008239154</v>
      </c>
      <c r="G616" s="76"/>
      <c r="H616" s="27"/>
      <c r="I616" s="20"/>
      <c r="J616" s="21"/>
      <c r="K616" s="21"/>
    </row>
    <row r="617" spans="1:11" x14ac:dyDescent="0.25">
      <c r="A617" s="67">
        <v>2.91</v>
      </c>
      <c r="B617" s="80">
        <v>2.92</v>
      </c>
      <c r="C617" s="67">
        <v>5.1440000000000001</v>
      </c>
      <c r="D617" s="81">
        <v>5.1210000000000004</v>
      </c>
      <c r="E617" s="127">
        <v>0.20689831313922497</v>
      </c>
      <c r="F617" s="127">
        <v>0.92361475968481421</v>
      </c>
      <c r="G617" s="70">
        <f>AVERAGE(F617:F619)</f>
        <v>1.2258696103075057</v>
      </c>
      <c r="H617" s="71">
        <f>STDEV(F617:F619)</f>
        <v>0.52880512873511876</v>
      </c>
      <c r="I617" s="72">
        <v>3</v>
      </c>
      <c r="J617" s="21"/>
      <c r="K617" s="21"/>
    </row>
    <row r="618" spans="1:11" x14ac:dyDescent="0.25">
      <c r="A618" s="77">
        <v>2.91</v>
      </c>
      <c r="B618" s="83">
        <v>2.93</v>
      </c>
      <c r="C618" s="77">
        <v>5.1440000000000001</v>
      </c>
      <c r="D618" s="84">
        <v>5.1509999999999998</v>
      </c>
      <c r="E618" s="128">
        <v>0.41138662845505525</v>
      </c>
      <c r="F618" s="128">
        <v>1.8364710480862123</v>
      </c>
      <c r="G618" s="60"/>
      <c r="H618" s="21"/>
      <c r="I618" s="16"/>
      <c r="J618" s="21"/>
      <c r="K618" s="21"/>
    </row>
    <row r="619" spans="1:11" x14ac:dyDescent="0.25">
      <c r="A619" s="73">
        <v>2.91</v>
      </c>
      <c r="B619" s="88">
        <v>2.92</v>
      </c>
      <c r="C619" s="73">
        <v>5.1440000000000001</v>
      </c>
      <c r="D619" s="87">
        <v>5.1550000000000002</v>
      </c>
      <c r="E619" s="129">
        <v>0.20553370738816124</v>
      </c>
      <c r="F619" s="129">
        <v>0.91752302315149059</v>
      </c>
      <c r="G619" s="76"/>
      <c r="H619" s="27"/>
      <c r="I619" s="20"/>
      <c r="J619" s="21"/>
      <c r="K619" s="21"/>
    </row>
    <row r="620" spans="1:11" x14ac:dyDescent="0.25">
      <c r="A620" s="21"/>
      <c r="B620" s="21"/>
      <c r="C620" s="21"/>
      <c r="D620" s="21"/>
      <c r="E620" s="21"/>
      <c r="F620" s="16"/>
      <c r="G620" s="60"/>
      <c r="H620" s="21"/>
      <c r="I620" s="21"/>
      <c r="J620" s="21"/>
      <c r="K620" s="21"/>
    </row>
    <row r="621" spans="1:11" x14ac:dyDescent="0.25">
      <c r="A621" s="67">
        <v>2.81</v>
      </c>
      <c r="B621" s="67">
        <v>5.41</v>
      </c>
      <c r="C621" s="67">
        <v>5.1390000000000002</v>
      </c>
      <c r="D621" s="67">
        <v>5.0940000000000003</v>
      </c>
      <c r="E621" s="127">
        <v>54.026121480532616</v>
      </c>
      <c r="F621" s="127">
        <v>241.17800890124568</v>
      </c>
      <c r="G621" s="70">
        <f>AVERAGE(F621:F628)</f>
        <v>293.53586253516329</v>
      </c>
      <c r="H621" s="71">
        <f>STDEV(F621:F628)</f>
        <v>106.1070946134615</v>
      </c>
      <c r="I621" s="72">
        <f>COUNT(F621:F628)</f>
        <v>8</v>
      </c>
      <c r="J621" s="21"/>
      <c r="K621" s="21"/>
    </row>
    <row r="622" spans="1:11" x14ac:dyDescent="0.25">
      <c r="A622" s="77">
        <v>2.81</v>
      </c>
      <c r="B622" s="77">
        <v>7.64</v>
      </c>
      <c r="C622" s="77">
        <v>5.1390000000000002</v>
      </c>
      <c r="D622" s="77">
        <v>5.0510000000000002</v>
      </c>
      <c r="E622" s="128">
        <v>101.218324888404</v>
      </c>
      <c r="F622" s="128">
        <v>451.8487241343243</v>
      </c>
      <c r="G622" s="60"/>
      <c r="H622" s="21"/>
      <c r="I622" s="16"/>
      <c r="J622" s="21"/>
      <c r="K622" s="21"/>
    </row>
    <row r="623" spans="1:11" x14ac:dyDescent="0.25">
      <c r="A623" s="77">
        <v>2.81</v>
      </c>
      <c r="B623" s="77">
        <v>4.25</v>
      </c>
      <c r="C623" s="77">
        <v>5.1390000000000002</v>
      </c>
      <c r="D623" s="77">
        <v>5.0949999999999998</v>
      </c>
      <c r="E623" s="128">
        <v>29.916286741408605</v>
      </c>
      <c r="F623" s="128">
        <v>133.54929564232216</v>
      </c>
      <c r="G623" s="60"/>
      <c r="H623" s="21"/>
      <c r="I623" s="16"/>
      <c r="J623" s="21"/>
      <c r="K623" s="21"/>
    </row>
    <row r="624" spans="1:11" x14ac:dyDescent="0.25">
      <c r="A624" s="77">
        <v>2.81</v>
      </c>
      <c r="B624" s="77">
        <v>6.26</v>
      </c>
      <c r="C624" s="77">
        <v>5.1390000000000002</v>
      </c>
      <c r="D624" s="77">
        <v>5.0780000000000003</v>
      </c>
      <c r="E624" s="128">
        <v>71.91438685243466</v>
      </c>
      <c r="F624" s="128">
        <v>321.03301434795355</v>
      </c>
      <c r="G624" s="60"/>
      <c r="H624" s="21"/>
      <c r="I624" s="16"/>
      <c r="J624" s="21"/>
      <c r="K624" s="21"/>
    </row>
    <row r="625" spans="1:11" x14ac:dyDescent="0.25">
      <c r="A625" s="77">
        <v>2.81</v>
      </c>
      <c r="B625" s="77">
        <v>4.58</v>
      </c>
      <c r="C625" s="77">
        <v>5.1390000000000002</v>
      </c>
      <c r="D625" s="77">
        <v>5.0780000000000003</v>
      </c>
      <c r="E625" s="128">
        <v>36.895207167770828</v>
      </c>
      <c r="F625" s="128">
        <v>164.70389431764576</v>
      </c>
      <c r="G625" s="60"/>
      <c r="H625" s="21"/>
      <c r="I625" s="16"/>
      <c r="J625" s="21"/>
      <c r="K625" s="21"/>
    </row>
    <row r="626" spans="1:11" x14ac:dyDescent="0.25">
      <c r="A626" s="77">
        <v>2.81</v>
      </c>
      <c r="B626" s="77">
        <v>6.52</v>
      </c>
      <c r="C626" s="77">
        <v>5.1390000000000002</v>
      </c>
      <c r="D626" s="77">
        <v>5.0720000000000001</v>
      </c>
      <c r="E626" s="128">
        <v>77.425505267911376</v>
      </c>
      <c r="F626" s="128">
        <v>345.63519806648321</v>
      </c>
      <c r="G626" s="60"/>
      <c r="H626" s="21"/>
      <c r="I626" s="16"/>
      <c r="J626" s="21"/>
      <c r="K626" s="21"/>
    </row>
    <row r="627" spans="1:11" x14ac:dyDescent="0.25">
      <c r="A627" s="77">
        <v>2.81</v>
      </c>
      <c r="B627" s="77">
        <v>6.49</v>
      </c>
      <c r="C627" s="77">
        <v>5.1390000000000002</v>
      </c>
      <c r="D627" s="77">
        <v>5.0720000000000001</v>
      </c>
      <c r="E627" s="128">
        <v>76.799423015071127</v>
      </c>
      <c r="F627" s="128">
        <v>342.84030428157905</v>
      </c>
      <c r="G627" s="60"/>
      <c r="H627" s="21"/>
      <c r="I627" s="16"/>
      <c r="J627" s="21"/>
      <c r="K627" s="21"/>
    </row>
    <row r="628" spans="1:11" x14ac:dyDescent="0.25">
      <c r="A628" s="73">
        <v>2.81</v>
      </c>
      <c r="B628" s="73">
        <v>6.54</v>
      </c>
      <c r="C628" s="73">
        <v>5.1390000000000002</v>
      </c>
      <c r="D628" s="73">
        <v>5.0720000000000001</v>
      </c>
      <c r="E628" s="129">
        <v>77.842893436471556</v>
      </c>
      <c r="F628" s="129">
        <v>347.49846058975271</v>
      </c>
      <c r="G628" s="76"/>
      <c r="H628" s="27"/>
      <c r="I628" s="20"/>
      <c r="J628" s="21"/>
      <c r="K628" s="21"/>
    </row>
    <row r="629" spans="1:11" x14ac:dyDescent="0.25">
      <c r="A629" s="21"/>
      <c r="B629" s="21"/>
      <c r="C629" s="21"/>
      <c r="D629" s="21"/>
      <c r="E629" s="21"/>
      <c r="F629" s="16"/>
      <c r="G629" s="60"/>
      <c r="H629" s="21"/>
      <c r="I629" s="21"/>
      <c r="J629" s="21"/>
      <c r="K629" s="21"/>
    </row>
    <row r="630" spans="1:11" x14ac:dyDescent="0.25">
      <c r="A630" s="67">
        <v>2.86</v>
      </c>
      <c r="B630" s="67">
        <v>2.86</v>
      </c>
      <c r="C630" s="67">
        <v>5.1820000000000004</v>
      </c>
      <c r="D630" s="67">
        <v>5.1589999999999998</v>
      </c>
      <c r="E630" s="127">
        <v>0</v>
      </c>
      <c r="F630" s="127">
        <v>0</v>
      </c>
      <c r="G630" s="70">
        <f>AVERAGE(F630:F640)</f>
        <v>0.33611244892061115</v>
      </c>
      <c r="H630" s="71">
        <f>STDEV(F630:F640)</f>
        <v>0.46634035696881293</v>
      </c>
      <c r="I630" s="72">
        <f>COUNT(F630:F640)</f>
        <v>11</v>
      </c>
      <c r="J630" s="21"/>
      <c r="K630" s="21"/>
    </row>
    <row r="631" spans="1:11" x14ac:dyDescent="0.25">
      <c r="A631" s="77">
        <v>2.86</v>
      </c>
      <c r="B631" s="77">
        <v>2.86</v>
      </c>
      <c r="C631" s="77">
        <v>5.1820000000000004</v>
      </c>
      <c r="D631" s="77">
        <v>5.1779999999999999</v>
      </c>
      <c r="E631" s="128">
        <v>0</v>
      </c>
      <c r="F631" s="128">
        <v>0</v>
      </c>
      <c r="G631" s="60"/>
      <c r="H631" s="21"/>
      <c r="I631" s="16"/>
      <c r="J631" s="21"/>
      <c r="K631" s="21"/>
    </row>
    <row r="632" spans="1:11" x14ac:dyDescent="0.25">
      <c r="A632" s="77">
        <v>2.86</v>
      </c>
      <c r="B632" s="77">
        <v>2.86</v>
      </c>
      <c r="C632" s="77">
        <v>5.1820000000000004</v>
      </c>
      <c r="D632" s="77">
        <v>5.1849999999999996</v>
      </c>
      <c r="E632" s="128">
        <v>0</v>
      </c>
      <c r="F632" s="128">
        <v>0</v>
      </c>
      <c r="G632" s="60"/>
      <c r="H632" s="21"/>
      <c r="I632" s="16"/>
      <c r="J632" s="21"/>
      <c r="K632" s="21"/>
    </row>
    <row r="633" spans="1:11" x14ac:dyDescent="0.25">
      <c r="A633" s="77">
        <v>2.86</v>
      </c>
      <c r="B633" s="77">
        <v>2.86</v>
      </c>
      <c r="C633" s="77">
        <v>5.1820000000000004</v>
      </c>
      <c r="D633" s="77">
        <v>5.1829999999999998</v>
      </c>
      <c r="E633" s="128">
        <v>0</v>
      </c>
      <c r="F633" s="128">
        <v>0</v>
      </c>
      <c r="G633" s="60"/>
      <c r="H633" s="21"/>
      <c r="I633" s="16"/>
      <c r="J633" s="21"/>
      <c r="K633" s="21"/>
    </row>
    <row r="634" spans="1:11" x14ac:dyDescent="0.25">
      <c r="A634" s="77">
        <v>2.86</v>
      </c>
      <c r="B634" s="77">
        <v>2.87</v>
      </c>
      <c r="C634" s="77">
        <v>5.1820000000000004</v>
      </c>
      <c r="D634" s="77">
        <v>5.1449999999999996</v>
      </c>
      <c r="E634" s="128">
        <v>0.20745446920860922</v>
      </c>
      <c r="F634" s="128">
        <v>0.92609749599415248</v>
      </c>
      <c r="G634" s="60"/>
      <c r="H634" s="21"/>
      <c r="I634" s="16"/>
      <c r="J634" s="21"/>
      <c r="K634" s="21"/>
    </row>
    <row r="635" spans="1:11" x14ac:dyDescent="0.25">
      <c r="A635" s="77">
        <v>2.86</v>
      </c>
      <c r="B635" s="77">
        <v>2.86</v>
      </c>
      <c r="C635" s="77">
        <v>5.1820000000000004</v>
      </c>
      <c r="D635" s="77">
        <v>5.1769999999999996</v>
      </c>
      <c r="E635" s="128">
        <v>0</v>
      </c>
      <c r="F635" s="128">
        <v>0</v>
      </c>
      <c r="G635" s="60"/>
      <c r="H635" s="21"/>
      <c r="I635" s="16"/>
      <c r="J635" s="21"/>
      <c r="K635" s="21"/>
    </row>
    <row r="636" spans="1:11" x14ac:dyDescent="0.25">
      <c r="A636" s="77">
        <v>2.86</v>
      </c>
      <c r="B636" s="77">
        <v>2.87</v>
      </c>
      <c r="C636" s="77">
        <v>5.1820000000000004</v>
      </c>
      <c r="D636" s="77">
        <v>5.18</v>
      </c>
      <c r="E636" s="128">
        <v>0.20605274982206456</v>
      </c>
      <c r="F636" s="128">
        <v>0.91984008048067845</v>
      </c>
      <c r="G636" s="60"/>
      <c r="H636" s="21"/>
      <c r="I636" s="16"/>
      <c r="J636" s="21"/>
      <c r="K636" s="21"/>
    </row>
    <row r="637" spans="1:11" x14ac:dyDescent="0.25">
      <c r="A637" s="77">
        <v>2.86</v>
      </c>
      <c r="B637" s="77">
        <v>2.86</v>
      </c>
      <c r="C637" s="77">
        <v>5.1820000000000004</v>
      </c>
      <c r="D637" s="77">
        <v>5.18</v>
      </c>
      <c r="E637" s="128">
        <v>0</v>
      </c>
      <c r="F637" s="128">
        <v>0</v>
      </c>
      <c r="G637" s="60"/>
      <c r="H637" s="21"/>
      <c r="I637" s="16"/>
      <c r="J637" s="21"/>
      <c r="K637" s="21"/>
    </row>
    <row r="638" spans="1:11" x14ac:dyDescent="0.25">
      <c r="A638" s="77">
        <v>2.86</v>
      </c>
      <c r="B638" s="77">
        <v>2.87</v>
      </c>
      <c r="C638" s="77">
        <v>5.1820000000000004</v>
      </c>
      <c r="D638" s="77">
        <v>5.14</v>
      </c>
      <c r="E638" s="128">
        <v>0.20765627316698337</v>
      </c>
      <c r="F638" s="128">
        <v>0.92699836904473054</v>
      </c>
      <c r="G638" s="60"/>
      <c r="H638" s="21"/>
      <c r="I638" s="16"/>
      <c r="J638" s="21"/>
      <c r="K638" s="21"/>
    </row>
    <row r="639" spans="1:11" x14ac:dyDescent="0.25">
      <c r="A639" s="77">
        <v>2.86</v>
      </c>
      <c r="B639" s="77">
        <v>2.86</v>
      </c>
      <c r="C639" s="77">
        <v>5.1820000000000004</v>
      </c>
      <c r="D639" s="77">
        <v>5.1790000000000003</v>
      </c>
      <c r="E639" s="128">
        <v>0</v>
      </c>
      <c r="F639" s="128">
        <v>0</v>
      </c>
      <c r="G639" s="60"/>
      <c r="H639" s="21"/>
      <c r="I639" s="16"/>
      <c r="J639" s="21"/>
      <c r="K639" s="21"/>
    </row>
    <row r="640" spans="1:11" x14ac:dyDescent="0.25">
      <c r="A640" s="73">
        <v>2.86</v>
      </c>
      <c r="B640" s="73">
        <v>2.87</v>
      </c>
      <c r="C640" s="73">
        <v>5.1820000000000004</v>
      </c>
      <c r="D640" s="73">
        <v>5.1550000000000002</v>
      </c>
      <c r="E640" s="129">
        <v>0.20705203570868952</v>
      </c>
      <c r="F640" s="129">
        <v>0.92430099260716092</v>
      </c>
      <c r="G640" s="76"/>
      <c r="H640" s="27"/>
      <c r="I640" s="20"/>
      <c r="J640" s="21"/>
      <c r="K640" s="21"/>
    </row>
    <row r="641" spans="1:11" x14ac:dyDescent="0.25">
      <c r="A641" s="67">
        <v>2.8</v>
      </c>
      <c r="B641" s="67">
        <v>2.8</v>
      </c>
      <c r="C641" s="67">
        <v>5.1360000000000001</v>
      </c>
      <c r="D641" s="67">
        <v>5.1269999999999998</v>
      </c>
      <c r="E641" s="127">
        <v>0</v>
      </c>
      <c r="F641" s="127">
        <v>0</v>
      </c>
      <c r="G641" s="70">
        <f>AVERAGE(F641:F642)</f>
        <v>0</v>
      </c>
      <c r="H641" s="71">
        <f>STDEV(F641:F642)</f>
        <v>0</v>
      </c>
      <c r="I641" s="72">
        <v>2</v>
      </c>
      <c r="J641" s="21"/>
      <c r="K641" s="21"/>
    </row>
    <row r="642" spans="1:11" x14ac:dyDescent="0.25">
      <c r="A642" s="73">
        <v>2.8</v>
      </c>
      <c r="B642" s="73">
        <v>2.8</v>
      </c>
      <c r="C642" s="73">
        <v>5.1360000000000001</v>
      </c>
      <c r="D642" s="73">
        <v>5.1390000000000002</v>
      </c>
      <c r="E642" s="129">
        <v>0</v>
      </c>
      <c r="F642" s="129">
        <v>0</v>
      </c>
      <c r="G642" s="76"/>
      <c r="H642" s="27"/>
      <c r="I642" s="20"/>
      <c r="J642" s="21"/>
      <c r="K642" s="21"/>
    </row>
    <row r="643" spans="1:11" x14ac:dyDescent="0.25">
      <c r="A643" s="67">
        <v>2.8</v>
      </c>
      <c r="B643" s="67">
        <v>2.82</v>
      </c>
      <c r="C643" s="67">
        <v>5.1319999999999997</v>
      </c>
      <c r="D643" s="67">
        <v>5.1390000000000002</v>
      </c>
      <c r="E643" s="127">
        <v>0.41138532123145483</v>
      </c>
      <c r="F643" s="127">
        <v>1.8364652125093375</v>
      </c>
      <c r="G643" s="70">
        <f>AVERAGE(F643:F650)</f>
        <v>3.3322075481671933</v>
      </c>
      <c r="H643" s="71">
        <f>STDEV(F643:F650)</f>
        <v>2.3529141517420302</v>
      </c>
      <c r="I643" s="72">
        <f>COUNT(F643:F650)</f>
        <v>8</v>
      </c>
      <c r="J643" s="21"/>
      <c r="K643" s="21"/>
    </row>
    <row r="644" spans="1:11" x14ac:dyDescent="0.25">
      <c r="A644" s="77">
        <v>2.8</v>
      </c>
      <c r="B644" s="77">
        <v>2.82</v>
      </c>
      <c r="C644" s="77">
        <v>5.1319999999999997</v>
      </c>
      <c r="D644" s="77">
        <v>5.14</v>
      </c>
      <c r="E644" s="128">
        <v>0.41130528517674059</v>
      </c>
      <c r="F644" s="128">
        <v>1.8361079235574878</v>
      </c>
      <c r="G644" s="60"/>
      <c r="H644" s="21"/>
      <c r="I644" s="16"/>
      <c r="J644" s="21"/>
      <c r="K644" s="21"/>
    </row>
    <row r="645" spans="1:11" x14ac:dyDescent="0.25">
      <c r="A645" s="77">
        <v>2.8</v>
      </c>
      <c r="B645" s="77">
        <v>2.84</v>
      </c>
      <c r="C645" s="77">
        <v>5.1319999999999997</v>
      </c>
      <c r="D645" s="77">
        <v>5.1070000000000002</v>
      </c>
      <c r="E645" s="128">
        <v>0.82792604887740207</v>
      </c>
      <c r="F645" s="128">
        <v>3.6959446747936107</v>
      </c>
      <c r="G645" s="60"/>
      <c r="H645" s="21"/>
      <c r="I645" s="16"/>
      <c r="J645" s="21"/>
      <c r="K645" s="21"/>
    </row>
    <row r="646" spans="1:11" x14ac:dyDescent="0.25">
      <c r="A646" s="77">
        <v>2.8</v>
      </c>
      <c r="B646" s="77">
        <v>2.85</v>
      </c>
      <c r="C646" s="77">
        <v>5.1319999999999997</v>
      </c>
      <c r="D646" s="77">
        <v>5.1369999999999996</v>
      </c>
      <c r="E646" s="128">
        <v>1.0288637170568697</v>
      </c>
      <c r="F646" s="128">
        <v>4.5929505193135727</v>
      </c>
      <c r="G646" s="60"/>
      <c r="H646" s="21"/>
      <c r="I646" s="16"/>
      <c r="J646" s="21"/>
      <c r="K646" s="21"/>
    </row>
    <row r="647" spans="1:11" x14ac:dyDescent="0.25">
      <c r="A647" s="77">
        <v>2.8</v>
      </c>
      <c r="B647" s="77">
        <v>2.84</v>
      </c>
      <c r="C647" s="77">
        <v>5.1319999999999997</v>
      </c>
      <c r="D647" s="77">
        <v>5.1379999999999999</v>
      </c>
      <c r="E647" s="128">
        <v>0.82293077688145055</v>
      </c>
      <c r="F647" s="128">
        <v>3.6736452810764835</v>
      </c>
      <c r="G647" s="60"/>
      <c r="H647" s="21"/>
      <c r="I647" s="16"/>
      <c r="J647" s="21"/>
      <c r="K647" s="21"/>
    </row>
    <row r="648" spans="1:11" x14ac:dyDescent="0.25">
      <c r="A648" s="77">
        <v>2.8</v>
      </c>
      <c r="B648" s="77">
        <v>2.89</v>
      </c>
      <c r="C648" s="77">
        <v>5.1319999999999997</v>
      </c>
      <c r="D648" s="77">
        <v>5.1360000000000001</v>
      </c>
      <c r="E648" s="128">
        <v>1.8523152737807695</v>
      </c>
      <c r="F648" s="128">
        <v>8.2689206136847329</v>
      </c>
      <c r="G648" s="60"/>
      <c r="H648" s="21"/>
      <c r="I648" s="16"/>
      <c r="J648" s="21"/>
      <c r="K648" s="21"/>
    </row>
    <row r="649" spans="1:11" x14ac:dyDescent="0.25">
      <c r="A649" s="77">
        <v>2.8</v>
      </c>
      <c r="B649" s="77">
        <v>2.81</v>
      </c>
      <c r="C649" s="77">
        <v>5.1319999999999997</v>
      </c>
      <c r="D649" s="77">
        <v>5.141</v>
      </c>
      <c r="E649" s="128">
        <v>0.20561264012920574</v>
      </c>
      <c r="F649" s="128">
        <v>0.9178753868007874</v>
      </c>
      <c r="G649" s="60"/>
      <c r="H649" s="21"/>
      <c r="I649" s="16"/>
      <c r="J649" s="21"/>
      <c r="K649" s="21"/>
    </row>
    <row r="650" spans="1:11" x14ac:dyDescent="0.25">
      <c r="A650" s="73">
        <v>2.8</v>
      </c>
      <c r="B650" s="73">
        <v>2.82</v>
      </c>
      <c r="C650" s="73">
        <v>5.1319999999999997</v>
      </c>
      <c r="D650" s="73">
        <v>5.141</v>
      </c>
      <c r="E650" s="129">
        <v>0.41122528025840238</v>
      </c>
      <c r="F650" s="129">
        <v>1.8357507736015342</v>
      </c>
      <c r="G650" s="76"/>
      <c r="H650" s="27"/>
      <c r="I650" s="20"/>
      <c r="J650" s="21"/>
      <c r="K650" s="21"/>
    </row>
    <row r="651" spans="1:11" x14ac:dyDescent="0.25">
      <c r="A651" s="67">
        <v>2.8</v>
      </c>
      <c r="B651" s="67">
        <v>2.84</v>
      </c>
      <c r="C651" s="67">
        <v>5.14</v>
      </c>
      <c r="D651" s="67">
        <v>5.1109999999999998</v>
      </c>
      <c r="E651" s="127">
        <v>0.82856769218710313</v>
      </c>
      <c r="F651" s="127">
        <v>3.6988090346924474</v>
      </c>
      <c r="G651" s="70">
        <f>AVERAGE(F651:F656)</f>
        <v>3.83693935187739</v>
      </c>
      <c r="H651" s="71">
        <f>STDEV(F651:F656)</f>
        <v>3.2675442440322926</v>
      </c>
      <c r="I651" s="72">
        <f>COUNT(F651:F656)</f>
        <v>6</v>
      </c>
      <c r="J651" s="21"/>
      <c r="K651" s="21"/>
    </row>
    <row r="652" spans="1:11" x14ac:dyDescent="0.25">
      <c r="A652" s="77">
        <v>2.8</v>
      </c>
      <c r="B652" s="77">
        <v>2.91</v>
      </c>
      <c r="C652" s="77">
        <v>5.14</v>
      </c>
      <c r="D652" s="77">
        <v>5.13</v>
      </c>
      <c r="E652" s="128">
        <v>2.2701220381311509</v>
      </c>
      <c r="F652" s="128">
        <v>10.134051790421271</v>
      </c>
      <c r="G652" s="60"/>
      <c r="H652" s="21"/>
      <c r="I652" s="16"/>
      <c r="J652" s="21"/>
      <c r="K652" s="21"/>
    </row>
    <row r="653" spans="1:11" x14ac:dyDescent="0.25">
      <c r="A653" s="77">
        <v>2.8</v>
      </c>
      <c r="B653" s="77">
        <v>2.81</v>
      </c>
      <c r="C653" s="77">
        <v>5.14</v>
      </c>
      <c r="D653" s="77">
        <v>5.1440000000000001</v>
      </c>
      <c r="E653" s="128">
        <v>0.20581305767731226</v>
      </c>
      <c r="F653" s="128">
        <v>0.91877007077728967</v>
      </c>
      <c r="G653" s="60"/>
      <c r="H653" s="21"/>
      <c r="I653" s="16"/>
      <c r="J653" s="21"/>
      <c r="K653" s="21"/>
    </row>
    <row r="654" spans="1:11" x14ac:dyDescent="0.25">
      <c r="A654" s="77">
        <v>2.8</v>
      </c>
      <c r="B654" s="77">
        <v>2.84</v>
      </c>
      <c r="C654" s="77">
        <v>5.14</v>
      </c>
      <c r="D654" s="77">
        <v>5.14</v>
      </c>
      <c r="E654" s="128">
        <v>0.82389289392379061</v>
      </c>
      <c r="F654" s="128">
        <v>3.677940267765194</v>
      </c>
      <c r="G654" s="60"/>
      <c r="H654" s="21"/>
      <c r="I654" s="16"/>
      <c r="J654" s="21"/>
      <c r="K654" s="21"/>
    </row>
    <row r="655" spans="1:11" x14ac:dyDescent="0.25">
      <c r="A655" s="77">
        <v>2.8</v>
      </c>
      <c r="B655" s="77">
        <v>2.83</v>
      </c>
      <c r="C655" s="77">
        <v>5.14</v>
      </c>
      <c r="D655" s="77">
        <v>5.1459999999999999</v>
      </c>
      <c r="E655" s="128">
        <v>0.6171992044454403</v>
      </c>
      <c r="F655" s="128">
        <v>2.7552389685648899</v>
      </c>
      <c r="G655" s="60"/>
      <c r="H655" s="21"/>
      <c r="I655" s="16"/>
      <c r="J655" s="21"/>
      <c r="K655" s="21"/>
    </row>
    <row r="656" spans="1:11" x14ac:dyDescent="0.25">
      <c r="A656" s="73">
        <v>2.8</v>
      </c>
      <c r="B656" s="73">
        <v>2.82</v>
      </c>
      <c r="C656" s="73">
        <v>5.14</v>
      </c>
      <c r="D656" s="73">
        <v>5.1459999999999999</v>
      </c>
      <c r="E656" s="129">
        <v>0.41146613629695722</v>
      </c>
      <c r="F656" s="129">
        <v>1.8368259790432468</v>
      </c>
      <c r="G656" s="76"/>
      <c r="H656" s="27"/>
      <c r="I656" s="20"/>
      <c r="J656" s="21"/>
      <c r="K656" s="21"/>
    </row>
    <row r="657" spans="1:11" x14ac:dyDescent="0.25">
      <c r="A657" s="67">
        <v>2.8</v>
      </c>
      <c r="B657" s="67">
        <v>2.81</v>
      </c>
      <c r="C657" s="67">
        <v>5.141</v>
      </c>
      <c r="D657" s="67">
        <v>5.141</v>
      </c>
      <c r="E657" s="127">
        <v>0.20597322348095221</v>
      </c>
      <c r="F657" s="127">
        <v>0.91948506694131882</v>
      </c>
      <c r="G657" s="70">
        <f>AVERAGE(F657:F665)</f>
        <v>3.3766182540455438</v>
      </c>
      <c r="H657" s="71">
        <f>STDEV(F657:F665)</f>
        <v>3.7680374934471677</v>
      </c>
      <c r="I657" s="72">
        <f>COUNT(F657:F665)</f>
        <v>9</v>
      </c>
      <c r="J657" s="21"/>
      <c r="K657" s="21"/>
    </row>
    <row r="658" spans="1:11" x14ac:dyDescent="0.25">
      <c r="A658" s="77">
        <v>2.8</v>
      </c>
      <c r="B658" s="77">
        <v>2.81</v>
      </c>
      <c r="C658" s="77">
        <v>5.141</v>
      </c>
      <c r="D658" s="77">
        <v>5.1420000000000003</v>
      </c>
      <c r="E658" s="128">
        <v>0.20593316645577114</v>
      </c>
      <c r="F658" s="128">
        <v>0.91930624837520802</v>
      </c>
      <c r="G658" s="60"/>
      <c r="H658" s="21"/>
      <c r="I658" s="16"/>
      <c r="J658" s="21"/>
      <c r="K658" s="21"/>
    </row>
    <row r="659" spans="1:11" x14ac:dyDescent="0.25">
      <c r="A659" s="77">
        <v>2.8</v>
      </c>
      <c r="B659" s="77">
        <v>2.9</v>
      </c>
      <c r="C659" s="77">
        <v>5.141</v>
      </c>
      <c r="D659" s="77">
        <v>5.1379999999999999</v>
      </c>
      <c r="E659" s="128">
        <v>2.0609348811124018</v>
      </c>
      <c r="F659" s="128">
        <v>9.2002194027738735</v>
      </c>
      <c r="G659" s="57"/>
      <c r="H659" s="21"/>
      <c r="I659" s="16"/>
      <c r="J659" s="21"/>
      <c r="K659" s="21"/>
    </row>
    <row r="660" spans="1:11" x14ac:dyDescent="0.25">
      <c r="A660" s="77">
        <v>2.8</v>
      </c>
      <c r="B660" s="77">
        <v>2.81</v>
      </c>
      <c r="C660" s="77">
        <v>5.141</v>
      </c>
      <c r="D660" s="77">
        <v>5.1440000000000001</v>
      </c>
      <c r="E660" s="128">
        <v>0.20585309912822225</v>
      </c>
      <c r="F660" s="128">
        <v>0.91894881981829701</v>
      </c>
      <c r="G660" s="57"/>
      <c r="H660" s="21"/>
      <c r="I660" s="16"/>
      <c r="J660" s="21"/>
      <c r="K660" s="21"/>
    </row>
    <row r="661" spans="1:11" x14ac:dyDescent="0.25">
      <c r="A661" s="77">
        <v>2.8</v>
      </c>
      <c r="B661" s="77">
        <v>2.81</v>
      </c>
      <c r="C661" s="77">
        <v>5.141</v>
      </c>
      <c r="D661" s="77">
        <v>5.1150000000000002</v>
      </c>
      <c r="E661" s="128">
        <v>0.20702020369805968</v>
      </c>
      <c r="F661" s="128">
        <v>0.92415889132850826</v>
      </c>
      <c r="G661" s="57"/>
      <c r="H661" s="21"/>
      <c r="I661" s="16"/>
      <c r="J661" s="21"/>
      <c r="K661" s="21"/>
    </row>
    <row r="662" spans="1:11" x14ac:dyDescent="0.25">
      <c r="A662" s="77">
        <v>2.8</v>
      </c>
      <c r="B662" s="77">
        <v>2.81</v>
      </c>
      <c r="C662" s="77">
        <v>5.141</v>
      </c>
      <c r="D662" s="77">
        <v>5.1440000000000001</v>
      </c>
      <c r="E662" s="128">
        <v>0.20585309912822225</v>
      </c>
      <c r="F662" s="128">
        <v>0.91894881981829701</v>
      </c>
      <c r="G662" s="57"/>
      <c r="H662" s="21"/>
      <c r="I662" s="16"/>
      <c r="J662" s="21"/>
      <c r="K662" s="21"/>
    </row>
    <row r="663" spans="1:11" x14ac:dyDescent="0.25">
      <c r="A663" s="77">
        <v>2.8</v>
      </c>
      <c r="B663" s="77">
        <v>2.81</v>
      </c>
      <c r="C663" s="77">
        <v>5.141</v>
      </c>
      <c r="D663" s="77">
        <v>5.1440000000000001</v>
      </c>
      <c r="E663" s="128">
        <v>0.20585309912822225</v>
      </c>
      <c r="F663" s="128">
        <v>0.91894881981829701</v>
      </c>
      <c r="G663" s="57"/>
      <c r="H663" s="21"/>
      <c r="I663" s="16"/>
      <c r="J663" s="21"/>
      <c r="K663" s="21"/>
    </row>
    <row r="664" spans="1:11" x14ac:dyDescent="0.25">
      <c r="A664" s="77">
        <v>2.8</v>
      </c>
      <c r="B664" s="77">
        <v>2.87</v>
      </c>
      <c r="C664" s="77">
        <v>5.141</v>
      </c>
      <c r="D664" s="77">
        <v>5.1120000000000001</v>
      </c>
      <c r="E664" s="128">
        <v>1.4499918609954787</v>
      </c>
      <c r="F664" s="128">
        <v>6.4729086666699169</v>
      </c>
      <c r="G664" s="57"/>
      <c r="H664" s="21"/>
      <c r="I664" s="16"/>
      <c r="J664" s="21"/>
      <c r="K664" s="21"/>
    </row>
    <row r="665" spans="1:11" x14ac:dyDescent="0.25">
      <c r="A665" s="73">
        <v>2.8</v>
      </c>
      <c r="B665" s="73">
        <v>2.9</v>
      </c>
      <c r="C665" s="73">
        <v>5.141</v>
      </c>
      <c r="D665" s="73">
        <v>5.14</v>
      </c>
      <c r="E665" s="129">
        <v>2.0601329609251984</v>
      </c>
      <c r="F665" s="129">
        <v>9.1966395508661787</v>
      </c>
      <c r="G665" s="130"/>
      <c r="H665" s="27"/>
      <c r="I665" s="20"/>
      <c r="J665" s="21"/>
      <c r="K665" s="21"/>
    </row>
    <row r="666" spans="1:11" x14ac:dyDescent="0.25">
      <c r="A666" s="67">
        <v>2.8</v>
      </c>
      <c r="B666" s="67">
        <v>2.92</v>
      </c>
      <c r="C666" s="67">
        <v>5.141</v>
      </c>
      <c r="D666" s="67">
        <v>5.1369999999999996</v>
      </c>
      <c r="E666" s="127">
        <v>2.4736032904392884</v>
      </c>
      <c r="F666" s="127">
        <v>11.042412448850028</v>
      </c>
      <c r="G666" s="86">
        <f>AVERAGE(F666:F670,F672:F673)</f>
        <v>4.2068746545826965</v>
      </c>
      <c r="H666" s="71">
        <f>STDEV(F666:F670,F672:F673)</f>
        <v>3.8619070646401883</v>
      </c>
      <c r="I666" s="72">
        <f>COUNT(F666:F670,F672:F673)</f>
        <v>7</v>
      </c>
      <c r="J666" s="21"/>
      <c r="K666" s="21"/>
    </row>
    <row r="667" spans="1:11" x14ac:dyDescent="0.25">
      <c r="A667" s="77">
        <v>2.8</v>
      </c>
      <c r="B667" s="77">
        <v>2.89</v>
      </c>
      <c r="C667" s="77">
        <v>5.141</v>
      </c>
      <c r="D667" s="77">
        <v>5.1390000000000002</v>
      </c>
      <c r="E667" s="128">
        <v>1.8544804586962422</v>
      </c>
      <c r="F667" s="128">
        <v>8.2785862156658947</v>
      </c>
      <c r="G667" s="57"/>
      <c r="H667" s="21"/>
      <c r="I667" s="16"/>
      <c r="J667" s="21"/>
      <c r="K667" s="21"/>
    </row>
    <row r="668" spans="1:11" x14ac:dyDescent="0.25">
      <c r="A668" s="77">
        <v>2.8</v>
      </c>
      <c r="B668" s="77">
        <v>2.81</v>
      </c>
      <c r="C668" s="77">
        <v>5.141</v>
      </c>
      <c r="D668" s="77">
        <v>5.1420000000000003</v>
      </c>
      <c r="E668" s="128">
        <v>0.20593316645577114</v>
      </c>
      <c r="F668" s="128">
        <v>0.91930624837520802</v>
      </c>
      <c r="G668" s="57"/>
      <c r="H668" s="21"/>
      <c r="I668" s="16"/>
      <c r="J668" s="21"/>
      <c r="K668" s="21"/>
    </row>
    <row r="669" spans="1:11" x14ac:dyDescent="0.25">
      <c r="A669" s="77">
        <v>2.8</v>
      </c>
      <c r="B669" s="77">
        <v>2.82</v>
      </c>
      <c r="C669" s="77">
        <v>5.141</v>
      </c>
      <c r="D669" s="77">
        <v>5.1420000000000003</v>
      </c>
      <c r="E669" s="128">
        <v>0.41186633291153318</v>
      </c>
      <c r="F669" s="128">
        <v>1.8386124967503754</v>
      </c>
      <c r="G669" s="57"/>
      <c r="H669" s="21"/>
      <c r="I669" s="16"/>
      <c r="J669" s="21"/>
      <c r="K669" s="21"/>
    </row>
    <row r="670" spans="1:11" x14ac:dyDescent="0.25">
      <c r="A670" s="77">
        <v>2.8</v>
      </c>
      <c r="B670" s="77">
        <v>2.82</v>
      </c>
      <c r="C670" s="77">
        <v>5.141</v>
      </c>
      <c r="D670" s="77">
        <v>5.1429999999999998</v>
      </c>
      <c r="E670" s="128">
        <v>0.41178625001576979</v>
      </c>
      <c r="F670" s="128">
        <v>1.838254998695398</v>
      </c>
      <c r="G670" s="57"/>
      <c r="H670" s="21"/>
      <c r="I670" s="16"/>
      <c r="J670" s="21"/>
      <c r="K670" s="21"/>
    </row>
    <row r="671" spans="1:11" x14ac:dyDescent="0.25">
      <c r="A671" s="77">
        <v>2.8</v>
      </c>
      <c r="B671" s="77">
        <v>3.55</v>
      </c>
      <c r="C671" s="77">
        <v>5.141</v>
      </c>
      <c r="D671" s="77">
        <v>5.109</v>
      </c>
      <c r="E671" s="128">
        <v>15.544749587720947</v>
      </c>
      <c r="F671" s="128">
        <v>69.393316634545087</v>
      </c>
      <c r="G671" s="60"/>
      <c r="H671" s="21"/>
      <c r="I671" s="16"/>
      <c r="J671" s="77" t="s">
        <v>281</v>
      </c>
      <c r="K671" s="21"/>
    </row>
    <row r="672" spans="1:11" x14ac:dyDescent="0.25">
      <c r="A672" s="77">
        <v>2.8</v>
      </c>
      <c r="B672" s="77">
        <v>2.83</v>
      </c>
      <c r="C672" s="77">
        <v>5.141</v>
      </c>
      <c r="D672" s="77">
        <v>5.1120000000000001</v>
      </c>
      <c r="E672" s="128">
        <v>0.6214250832837791</v>
      </c>
      <c r="F672" s="128">
        <v>2.7741037142871185</v>
      </c>
      <c r="G672" s="57"/>
      <c r="H672" s="21"/>
      <c r="I672" s="16"/>
      <c r="J672" s="21"/>
      <c r="K672" s="21"/>
    </row>
    <row r="673" spans="1:11" x14ac:dyDescent="0.25">
      <c r="A673" s="73">
        <v>2.8</v>
      </c>
      <c r="B673" s="73">
        <v>2.83</v>
      </c>
      <c r="C673" s="73">
        <v>5.141</v>
      </c>
      <c r="D673" s="73">
        <v>5.1440000000000001</v>
      </c>
      <c r="E673" s="129">
        <v>0.61755929738465765</v>
      </c>
      <c r="F673" s="129">
        <v>2.7568464594548505</v>
      </c>
      <c r="G673" s="130"/>
      <c r="H673" s="27"/>
      <c r="I673" s="20"/>
      <c r="J673" s="21"/>
      <c r="K673" s="21"/>
    </row>
    <row r="674" spans="1:11" x14ac:dyDescent="0.25">
      <c r="A674" s="67">
        <v>2.8</v>
      </c>
      <c r="B674" s="67">
        <v>2.82</v>
      </c>
      <c r="C674" s="67">
        <v>5.1440000000000001</v>
      </c>
      <c r="D674" s="67">
        <v>5.1420000000000003</v>
      </c>
      <c r="E674" s="127">
        <v>0.41210667506261944</v>
      </c>
      <c r="F674" s="127">
        <v>1.8396854081470395</v>
      </c>
      <c r="G674" s="86">
        <f>AVERAGE(F674:F681)</f>
        <v>6.217956778527217</v>
      </c>
      <c r="H674" s="71">
        <f>STDEV(F674:F681)</f>
        <v>8.5568176557971647</v>
      </c>
      <c r="I674" s="72">
        <f>COUNT(F674:F681)</f>
        <v>8</v>
      </c>
      <c r="J674" s="21"/>
      <c r="K674" s="21"/>
    </row>
    <row r="675" spans="1:11" x14ac:dyDescent="0.25">
      <c r="A675" s="77">
        <v>2.8</v>
      </c>
      <c r="B675" s="77">
        <v>2.82</v>
      </c>
      <c r="C675" s="77">
        <v>5.1440000000000001</v>
      </c>
      <c r="D675" s="77">
        <v>5.1440000000000001</v>
      </c>
      <c r="E675" s="128">
        <v>0.41194644696189531</v>
      </c>
      <c r="F675" s="128">
        <v>1.838970133882597</v>
      </c>
      <c r="G675" s="60"/>
      <c r="H675" s="21"/>
      <c r="I675" s="16"/>
      <c r="J675" s="21"/>
      <c r="K675" s="21"/>
    </row>
    <row r="676" spans="1:11" x14ac:dyDescent="0.25">
      <c r="A676" s="77">
        <v>2.8</v>
      </c>
      <c r="B676" s="77">
        <v>2.84</v>
      </c>
      <c r="C676" s="77">
        <v>5.1440000000000001</v>
      </c>
      <c r="D676" s="77">
        <v>5.1429999999999998</v>
      </c>
      <c r="E676" s="128">
        <v>0.82405309086991618</v>
      </c>
      <c r="F676" s="128">
        <v>3.6786554029523928</v>
      </c>
      <c r="G676" s="60"/>
      <c r="H676" s="21"/>
      <c r="I676" s="16"/>
      <c r="J676" s="21"/>
      <c r="K676" s="21"/>
    </row>
    <row r="677" spans="1:11" x14ac:dyDescent="0.25">
      <c r="A677" s="77">
        <v>2.8</v>
      </c>
      <c r="B677" s="77">
        <v>2.83</v>
      </c>
      <c r="C677" s="77">
        <v>5.1440000000000001</v>
      </c>
      <c r="D677" s="77">
        <v>5.1459999999999999</v>
      </c>
      <c r="E677" s="128">
        <v>0.61767951511037844</v>
      </c>
      <c r="F677" s="128">
        <v>2.7573831234042405</v>
      </c>
      <c r="G677" s="60"/>
      <c r="H677" s="21"/>
      <c r="I677" s="16"/>
      <c r="J677" s="21"/>
      <c r="K677" s="21"/>
    </row>
    <row r="678" spans="1:11" x14ac:dyDescent="0.25">
      <c r="A678" s="77">
        <v>2.8</v>
      </c>
      <c r="B678" s="77">
        <v>2.89</v>
      </c>
      <c r="C678" s="77">
        <v>5.1440000000000001</v>
      </c>
      <c r="D678" s="77">
        <v>5.1189999999999998</v>
      </c>
      <c r="E678" s="128">
        <v>1.8628123372287511</v>
      </c>
      <c r="F678" s="128">
        <v>8.3157805546228687</v>
      </c>
      <c r="G678" s="60"/>
      <c r="H678" s="21"/>
      <c r="I678" s="16"/>
      <c r="J678" s="21"/>
      <c r="K678" s="21"/>
    </row>
    <row r="679" spans="1:11" x14ac:dyDescent="0.25">
      <c r="A679" s="77">
        <v>2.8</v>
      </c>
      <c r="B679" s="77">
        <v>3.09</v>
      </c>
      <c r="C679" s="77">
        <v>5.1440000000000001</v>
      </c>
      <c r="D679" s="77">
        <v>5.1340000000000003</v>
      </c>
      <c r="E679" s="128">
        <v>5.984858119593655</v>
      </c>
      <c r="F679" s="128">
        <v>26.717005131678036</v>
      </c>
      <c r="G679" s="60"/>
      <c r="H679" s="21"/>
      <c r="I679" s="16"/>
      <c r="J679" s="21"/>
      <c r="K679" s="21"/>
    </row>
    <row r="680" spans="1:11" x14ac:dyDescent="0.25">
      <c r="A680" s="77">
        <v>2.8</v>
      </c>
      <c r="B680" s="77">
        <v>2.82</v>
      </c>
      <c r="C680" s="77">
        <v>5.1440000000000001</v>
      </c>
      <c r="D680" s="77">
        <v>5.1459999999999999</v>
      </c>
      <c r="E680" s="128">
        <v>0.411786343406916</v>
      </c>
      <c r="F680" s="128">
        <v>1.8382554156028137</v>
      </c>
      <c r="G680" s="60"/>
      <c r="H680" s="21"/>
      <c r="I680" s="16"/>
      <c r="J680" s="21"/>
      <c r="K680" s="21"/>
    </row>
    <row r="681" spans="1:11" x14ac:dyDescent="0.25">
      <c r="A681" s="73">
        <v>2.8</v>
      </c>
      <c r="B681" s="73">
        <v>2.83</v>
      </c>
      <c r="C681" s="73">
        <v>5.1440000000000001</v>
      </c>
      <c r="D681" s="73">
        <v>5.1449999999999996</v>
      </c>
      <c r="E681" s="129">
        <v>0.61779956943790237</v>
      </c>
      <c r="F681" s="129">
        <v>2.7579190579277402</v>
      </c>
      <c r="G681" s="76"/>
      <c r="H681" s="27"/>
      <c r="I681" s="20"/>
      <c r="J681" s="21"/>
      <c r="K681" s="21"/>
    </row>
    <row r="682" spans="1:11" x14ac:dyDescent="0.25">
      <c r="A682" s="67">
        <v>2.8</v>
      </c>
      <c r="B682" s="67">
        <v>2.89</v>
      </c>
      <c r="C682" s="67">
        <v>5.1459999999999999</v>
      </c>
      <c r="D682" s="67">
        <v>5.1420000000000003</v>
      </c>
      <c r="E682" s="127">
        <v>1.8552010642350512</v>
      </c>
      <c r="F682" s="127">
        <v>8.2818030708516925</v>
      </c>
      <c r="G682" s="70">
        <f>AVERAGE(F682:F690)</f>
        <v>25.10128669447008</v>
      </c>
      <c r="H682" s="71">
        <f>STDEV(F682:F690)</f>
        <v>25.699742206387061</v>
      </c>
      <c r="I682" s="72">
        <f>COUNT(F682:F690)</f>
        <v>9</v>
      </c>
      <c r="J682" s="21"/>
      <c r="K682" s="21"/>
    </row>
    <row r="683" spans="1:11" x14ac:dyDescent="0.25">
      <c r="A683" s="77">
        <v>2.8</v>
      </c>
      <c r="B683" s="77">
        <v>3.05</v>
      </c>
      <c r="C683" s="77">
        <v>5.1459999999999999</v>
      </c>
      <c r="D683" s="77">
        <v>5.1390000000000002</v>
      </c>
      <c r="E683" s="128">
        <v>5.1563446586541914</v>
      </c>
      <c r="F683" s="128">
        <v>23.018438190698177</v>
      </c>
      <c r="G683" s="60"/>
      <c r="H683" s="21"/>
      <c r="I683" s="16"/>
      <c r="J683" s="21"/>
      <c r="K683" s="21"/>
    </row>
    <row r="684" spans="1:11" x14ac:dyDescent="0.25">
      <c r="A684" s="77">
        <v>2.8</v>
      </c>
      <c r="B684" s="77">
        <v>2.89</v>
      </c>
      <c r="C684" s="77">
        <v>5.1459999999999999</v>
      </c>
      <c r="D684" s="77">
        <v>5.1440000000000001</v>
      </c>
      <c r="E684" s="128">
        <v>1.854479757444913</v>
      </c>
      <c r="F684" s="128">
        <v>8.2785830852098368</v>
      </c>
      <c r="G684" s="60"/>
      <c r="H684" s="21"/>
      <c r="I684" s="16"/>
      <c r="J684" s="21"/>
      <c r="K684" s="21"/>
    </row>
    <row r="685" spans="1:11" x14ac:dyDescent="0.25">
      <c r="A685" s="77">
        <v>2.8</v>
      </c>
      <c r="B685" s="77">
        <v>2.86</v>
      </c>
      <c r="C685" s="77">
        <v>5.1459999999999999</v>
      </c>
      <c r="D685" s="77">
        <v>5.1120000000000001</v>
      </c>
      <c r="E685" s="128">
        <v>1.2440589296161462</v>
      </c>
      <c r="F685" s="128">
        <v>5.5536034676994381</v>
      </c>
      <c r="G685" s="60"/>
      <c r="H685" s="21"/>
      <c r="I685" s="16"/>
      <c r="J685" s="21"/>
      <c r="K685" s="21"/>
    </row>
    <row r="686" spans="1:11" x14ac:dyDescent="0.25">
      <c r="A686" s="77">
        <v>2.8</v>
      </c>
      <c r="B686" s="77">
        <v>2.86</v>
      </c>
      <c r="C686" s="77">
        <v>5.1420000000000003</v>
      </c>
      <c r="D686" s="77">
        <v>5.1109999999999998</v>
      </c>
      <c r="E686" s="128">
        <v>1.2433351381009974</v>
      </c>
      <c r="F686" s="128">
        <v>5.5503723899966628</v>
      </c>
      <c r="G686" s="60"/>
      <c r="H686" s="21"/>
      <c r="I686" s="16"/>
      <c r="J686" s="21"/>
      <c r="K686" s="21"/>
    </row>
    <row r="687" spans="1:11" x14ac:dyDescent="0.25">
      <c r="A687" s="77">
        <v>2.8</v>
      </c>
      <c r="B687" s="77">
        <v>3.23</v>
      </c>
      <c r="C687" s="77">
        <v>5.1420000000000003</v>
      </c>
      <c r="D687" s="77">
        <v>5.133</v>
      </c>
      <c r="E687" s="128">
        <v>8.8723778591424871</v>
      </c>
      <c r="F687" s="128">
        <v>39.60718200099798</v>
      </c>
      <c r="G687" s="60"/>
      <c r="H687" s="21"/>
      <c r="I687" s="16"/>
      <c r="J687" s="21"/>
      <c r="K687" s="21"/>
    </row>
    <row r="688" spans="1:11" x14ac:dyDescent="0.25">
      <c r="A688" s="77">
        <v>2.8</v>
      </c>
      <c r="B688" s="77">
        <v>3.12</v>
      </c>
      <c r="C688" s="77">
        <v>5.1420000000000003</v>
      </c>
      <c r="D688" s="77">
        <v>5.1319999999999997</v>
      </c>
      <c r="E688" s="128">
        <v>6.6039863765489191</v>
      </c>
      <c r="F688" s="128">
        <v>29.480855583552032</v>
      </c>
      <c r="G688" s="60"/>
      <c r="H688" s="21"/>
      <c r="I688" s="16"/>
      <c r="J688" s="21"/>
      <c r="K688" s="21"/>
    </row>
    <row r="689" spans="1:11" x14ac:dyDescent="0.25">
      <c r="A689" s="77">
        <v>2.8</v>
      </c>
      <c r="B689" s="77">
        <v>3.73</v>
      </c>
      <c r="C689" s="77">
        <v>5.1420000000000003</v>
      </c>
      <c r="D689" s="77">
        <v>5.1189999999999998</v>
      </c>
      <c r="E689" s="128">
        <v>19.241576735286188</v>
      </c>
      <c r="F689" s="128">
        <v>85.896322703991075</v>
      </c>
      <c r="G689" s="60"/>
      <c r="H689" s="21"/>
      <c r="I689" s="16"/>
      <c r="J689" s="21"/>
      <c r="K689" s="21"/>
    </row>
    <row r="690" spans="1:11" x14ac:dyDescent="0.25">
      <c r="A690" s="73">
        <v>2.8</v>
      </c>
      <c r="B690" s="73">
        <v>3.02</v>
      </c>
      <c r="C690" s="73">
        <v>5.1420000000000003</v>
      </c>
      <c r="D690" s="73">
        <v>5.1379999999999999</v>
      </c>
      <c r="E690" s="129">
        <v>4.5349386790694277</v>
      </c>
      <c r="F690" s="129">
        <v>20.244419757233832</v>
      </c>
      <c r="G690" s="76"/>
      <c r="H690" s="27"/>
      <c r="I690" s="20"/>
      <c r="J690" s="21"/>
      <c r="K690" s="21"/>
    </row>
    <row r="691" spans="1:11" x14ac:dyDescent="0.25">
      <c r="A691" s="67">
        <v>2.8</v>
      </c>
      <c r="B691" s="67">
        <v>3.95</v>
      </c>
      <c r="C691" s="67">
        <v>5.1429999999999998</v>
      </c>
      <c r="D691" s="67">
        <v>5.1210000000000004</v>
      </c>
      <c r="E691" s="127">
        <v>23.788680562719978</v>
      </c>
      <c r="F691" s="127">
        <v>106.19504890003826</v>
      </c>
      <c r="G691" s="70">
        <f>AVERAGE(F691:F697)</f>
        <v>121.3952011884784</v>
      </c>
      <c r="H691" s="71">
        <f>STDEV(F691:F697)</f>
        <v>28.037457949600729</v>
      </c>
      <c r="I691" s="72">
        <f>COUNT(F691:F697)</f>
        <v>7</v>
      </c>
      <c r="J691" s="21"/>
      <c r="K691" s="21"/>
    </row>
    <row r="692" spans="1:11" x14ac:dyDescent="0.25">
      <c r="A692" s="77">
        <v>2.8</v>
      </c>
      <c r="B692" s="77">
        <v>4.4000000000000004</v>
      </c>
      <c r="C692" s="77">
        <v>5.1429999999999998</v>
      </c>
      <c r="D692" s="77">
        <v>5.1109999999999998</v>
      </c>
      <c r="E692" s="128">
        <v>33.162051680297807</v>
      </c>
      <c r="F692" s="128">
        <v>148.03871490601745</v>
      </c>
      <c r="G692" s="60"/>
      <c r="H692" s="21"/>
      <c r="I692" s="16"/>
      <c r="J692" s="21"/>
      <c r="K692" s="21"/>
    </row>
    <row r="693" spans="1:11" x14ac:dyDescent="0.25">
      <c r="A693" s="77">
        <v>2.8</v>
      </c>
      <c r="B693" s="77">
        <v>4.08</v>
      </c>
      <c r="C693" s="77">
        <v>5.1429999999999998</v>
      </c>
      <c r="D693" s="77">
        <v>5.1180000000000003</v>
      </c>
      <c r="E693" s="128">
        <v>26.493356176319196</v>
      </c>
      <c r="F693" s="128">
        <v>118.26899130670652</v>
      </c>
      <c r="G693" s="60"/>
      <c r="H693" s="21"/>
      <c r="I693" s="16"/>
      <c r="J693" s="21"/>
      <c r="K693" s="21"/>
    </row>
    <row r="694" spans="1:11" x14ac:dyDescent="0.25">
      <c r="A694" s="77">
        <v>2.8</v>
      </c>
      <c r="B694" s="77">
        <v>3.64</v>
      </c>
      <c r="C694" s="77">
        <v>5.1429999999999998</v>
      </c>
      <c r="D694" s="77">
        <v>5.1239999999999997</v>
      </c>
      <c r="E694" s="128">
        <v>17.36590636659858</v>
      </c>
      <c r="F694" s="128">
        <v>77.523142611132727</v>
      </c>
      <c r="G694" s="60"/>
      <c r="H694" s="21"/>
      <c r="I694" s="16"/>
      <c r="J694" s="21"/>
      <c r="K694" s="21"/>
    </row>
    <row r="695" spans="1:11" x14ac:dyDescent="0.25">
      <c r="A695" s="77">
        <v>2.8</v>
      </c>
      <c r="B695" s="77">
        <v>4.05</v>
      </c>
      <c r="C695" s="77">
        <v>5.1429999999999998</v>
      </c>
      <c r="D695" s="77">
        <v>5.1130000000000004</v>
      </c>
      <c r="E695" s="128">
        <v>25.897718764974396</v>
      </c>
      <c r="F695" s="128">
        <v>115.6100063387222</v>
      </c>
      <c r="G695" s="60"/>
      <c r="H695" s="21"/>
      <c r="I695" s="16"/>
      <c r="J695" s="21"/>
      <c r="K695" s="21"/>
    </row>
    <row r="696" spans="1:11" x14ac:dyDescent="0.25">
      <c r="A696" s="77">
        <v>2.8</v>
      </c>
      <c r="B696" s="77">
        <v>4.0999999999999996</v>
      </c>
      <c r="C696" s="77">
        <v>5.1429999999999998</v>
      </c>
      <c r="D696" s="77">
        <v>5.1130000000000004</v>
      </c>
      <c r="E696" s="128">
        <v>26.93362751557337</v>
      </c>
      <c r="F696" s="128">
        <v>120.23440659227109</v>
      </c>
      <c r="G696" s="60"/>
      <c r="H696" s="21"/>
      <c r="I696" s="16"/>
      <c r="J696" s="21"/>
      <c r="K696" s="21"/>
    </row>
    <row r="697" spans="1:11" x14ac:dyDescent="0.25">
      <c r="A697" s="73">
        <v>2.8</v>
      </c>
      <c r="B697" s="73">
        <v>4.57</v>
      </c>
      <c r="C697" s="73">
        <v>5.1429999999999998</v>
      </c>
      <c r="D697" s="73">
        <v>5.1070000000000002</v>
      </c>
      <c r="E697" s="129">
        <v>36.714253189771846</v>
      </c>
      <c r="F697" s="129">
        <v>163.89609766446051</v>
      </c>
      <c r="G697" s="76"/>
      <c r="H697" s="27"/>
      <c r="I697" s="20"/>
      <c r="J697" s="21"/>
      <c r="K697" s="21"/>
    </row>
    <row r="698" spans="1:11" x14ac:dyDescent="0.25">
      <c r="A698" s="67">
        <v>2.8</v>
      </c>
      <c r="B698" s="67">
        <v>6.24</v>
      </c>
      <c r="C698" s="67">
        <v>5.1440000000000001</v>
      </c>
      <c r="D698" s="67">
        <v>5.0709999999999997</v>
      </c>
      <c r="E698" s="127">
        <v>71.874784852214944</v>
      </c>
      <c r="F698" s="127">
        <v>320.85622705877273</v>
      </c>
      <c r="G698" s="70">
        <f>AVERAGE(F698:F700)</f>
        <v>327.52664156244856</v>
      </c>
      <c r="H698" s="71">
        <f>STDEV(F698:F700)</f>
        <v>17.865848854031665</v>
      </c>
      <c r="I698" s="72">
        <f>COUNT(F698:F700)</f>
        <v>3</v>
      </c>
      <c r="J698" s="21"/>
      <c r="K698" s="21"/>
    </row>
    <row r="699" spans="1:11" x14ac:dyDescent="0.25">
      <c r="A699" s="77">
        <v>2.8</v>
      </c>
      <c r="B699" s="77">
        <v>6.17</v>
      </c>
      <c r="C699" s="77">
        <v>5.1440000000000001</v>
      </c>
      <c r="D699" s="77">
        <v>5.077</v>
      </c>
      <c r="E699" s="128">
        <v>70.329003378861515</v>
      </c>
      <c r="F699" s="128">
        <v>313.95570398357569</v>
      </c>
      <c r="G699" s="60"/>
      <c r="H699" s="21"/>
      <c r="I699" s="16"/>
      <c r="J699" s="21"/>
      <c r="K699" s="21"/>
    </row>
    <row r="700" spans="1:11" x14ac:dyDescent="0.25">
      <c r="A700" s="73">
        <v>2.8</v>
      </c>
      <c r="B700" s="73">
        <v>6.53</v>
      </c>
      <c r="C700" s="73">
        <v>5.1440000000000001</v>
      </c>
      <c r="D700" s="73">
        <v>5.0730000000000004</v>
      </c>
      <c r="E700" s="129">
        <v>77.903271352567643</v>
      </c>
      <c r="F700" s="129">
        <v>347.7679936449972</v>
      </c>
      <c r="G700" s="76"/>
      <c r="H700" s="27"/>
      <c r="I700" s="20"/>
      <c r="J700" s="21"/>
      <c r="K700" s="21"/>
    </row>
    <row r="701" spans="1:11" x14ac:dyDescent="0.25">
      <c r="A701" s="21"/>
      <c r="B701" s="21"/>
      <c r="C701" s="21"/>
      <c r="D701" s="21"/>
      <c r="E701" s="21"/>
      <c r="F701" s="16"/>
      <c r="G701" s="60"/>
      <c r="H701" s="21"/>
      <c r="I701" s="21"/>
      <c r="J701" s="21"/>
      <c r="K701" s="21"/>
    </row>
    <row r="702" spans="1:11" x14ac:dyDescent="0.25">
      <c r="A702" s="67">
        <v>2.8</v>
      </c>
      <c r="B702" s="67">
        <v>3.69</v>
      </c>
      <c r="C702" s="67">
        <v>5.1429999999999998</v>
      </c>
      <c r="D702" s="67">
        <v>5.1130000000000004</v>
      </c>
      <c r="E702" s="127">
        <v>18.439175760661772</v>
      </c>
      <c r="F702" s="127">
        <v>82.31432451317022</v>
      </c>
      <c r="G702" s="70">
        <f>AVERAGE(F702:F708)</f>
        <v>97.499873199646927</v>
      </c>
      <c r="H702" s="71">
        <f>STDEV(F702:F708)</f>
        <v>38.83042889899491</v>
      </c>
      <c r="I702" s="72">
        <f>COUNT(F702:F708)</f>
        <v>7</v>
      </c>
      <c r="J702" s="21"/>
      <c r="K702" s="21"/>
    </row>
    <row r="703" spans="1:11" x14ac:dyDescent="0.25">
      <c r="A703" s="77">
        <v>2.8</v>
      </c>
      <c r="B703" s="77">
        <v>3.66</v>
      </c>
      <c r="C703" s="77">
        <v>5.1429999999999998</v>
      </c>
      <c r="D703" s="77">
        <v>5.117</v>
      </c>
      <c r="E703" s="128">
        <v>17.803702325420392</v>
      </c>
      <c r="F703" s="128">
        <v>79.477507550909181</v>
      </c>
      <c r="G703" s="60"/>
      <c r="H703" s="21"/>
      <c r="I703" s="16"/>
      <c r="J703" s="21"/>
      <c r="K703" s="21"/>
    </row>
    <row r="704" spans="1:11" x14ac:dyDescent="0.25">
      <c r="A704" s="77">
        <v>2.8</v>
      </c>
      <c r="B704" s="77">
        <v>3.36</v>
      </c>
      <c r="C704" s="77">
        <v>5.1429999999999998</v>
      </c>
      <c r="D704" s="77">
        <v>5.1109999999999998</v>
      </c>
      <c r="E704" s="128">
        <v>11.60671808810423</v>
      </c>
      <c r="F704" s="128">
        <v>51.813550217106098</v>
      </c>
      <c r="G704" s="60"/>
      <c r="H704" s="21"/>
      <c r="I704" s="16"/>
      <c r="J704" s="21"/>
      <c r="K704" s="21"/>
    </row>
    <row r="705" spans="1:11" x14ac:dyDescent="0.25">
      <c r="A705" s="77">
        <v>2.8</v>
      </c>
      <c r="B705" s="77">
        <v>4.0599999999999996</v>
      </c>
      <c r="C705" s="77">
        <v>5.1429999999999998</v>
      </c>
      <c r="D705" s="77">
        <v>5.1059999999999999</v>
      </c>
      <c r="E705" s="128">
        <v>26.140688666995025</v>
      </c>
      <c r="F705" s="128">
        <v>116.69464827833249</v>
      </c>
      <c r="G705" s="60"/>
      <c r="H705" s="21"/>
      <c r="I705" s="16"/>
      <c r="J705" s="21"/>
      <c r="K705" s="21"/>
    </row>
    <row r="706" spans="1:11" x14ac:dyDescent="0.25">
      <c r="A706" s="77">
        <v>2.8</v>
      </c>
      <c r="B706" s="77">
        <v>4.6399999999999997</v>
      </c>
      <c r="C706" s="77">
        <v>5.1429999999999998</v>
      </c>
      <c r="D706" s="77">
        <v>5.09</v>
      </c>
      <c r="E706" s="128">
        <v>38.29370001153287</v>
      </c>
      <c r="F706" s="128">
        <v>170.94690622148389</v>
      </c>
      <c r="G706" s="60"/>
      <c r="H706" s="21"/>
      <c r="I706" s="16"/>
      <c r="J706" s="21"/>
      <c r="K706" s="21"/>
    </row>
    <row r="707" spans="1:11" x14ac:dyDescent="0.25">
      <c r="A707" s="77">
        <v>2.8</v>
      </c>
      <c r="B707" s="77">
        <v>3.96</v>
      </c>
      <c r="C707" s="77">
        <v>5.1429999999999998</v>
      </c>
      <c r="D707" s="77">
        <v>5.1189999999999998</v>
      </c>
      <c r="E707" s="128">
        <v>24.004913742928601</v>
      </c>
      <c r="F707" s="128">
        <v>107.16033543980757</v>
      </c>
      <c r="G707" s="60"/>
      <c r="H707" s="21"/>
      <c r="I707" s="16"/>
      <c r="J707" s="21"/>
      <c r="K707" s="21"/>
    </row>
    <row r="708" spans="1:11" x14ac:dyDescent="0.25">
      <c r="A708" s="73">
        <v>2.8</v>
      </c>
      <c r="B708" s="73">
        <v>3.6</v>
      </c>
      <c r="C708" s="73">
        <v>5.1429999999999998</v>
      </c>
      <c r="D708" s="73">
        <v>5.1059999999999999</v>
      </c>
      <c r="E708" s="129">
        <v>16.597262645711133</v>
      </c>
      <c r="F708" s="129">
        <v>74.091840176719074</v>
      </c>
      <c r="G708" s="76"/>
      <c r="H708" s="27"/>
      <c r="I708" s="20"/>
      <c r="J708" s="21"/>
      <c r="K708" s="21"/>
    </row>
    <row r="709" spans="1:11" x14ac:dyDescent="0.25">
      <c r="A709" s="67">
        <v>2.85</v>
      </c>
      <c r="B709" s="67">
        <v>2.88</v>
      </c>
      <c r="C709" s="67">
        <v>5.1929999999999996</v>
      </c>
      <c r="D709" s="67">
        <v>5.194</v>
      </c>
      <c r="E709" s="127">
        <v>0.61780070246624175</v>
      </c>
      <c r="F709" s="127">
        <v>2.75792411587955</v>
      </c>
      <c r="G709" s="70">
        <f>AVERAGE(F709:F719)</f>
        <v>6.4464415278853702</v>
      </c>
      <c r="H709" s="71">
        <f>STDEV(F709:F719)</f>
        <v>3.0904248652742994</v>
      </c>
      <c r="I709" s="72">
        <f>COUNT(F709:F719)</f>
        <v>11</v>
      </c>
      <c r="J709" s="21"/>
      <c r="K709" s="21"/>
    </row>
    <row r="710" spans="1:11" x14ac:dyDescent="0.25">
      <c r="A710" s="77">
        <v>2.85</v>
      </c>
      <c r="B710" s="77">
        <v>2.9</v>
      </c>
      <c r="C710" s="77">
        <v>5.1929999999999996</v>
      </c>
      <c r="D710" s="77">
        <v>5.1950000000000003</v>
      </c>
      <c r="E710" s="128">
        <v>1.0294696338176672</v>
      </c>
      <c r="F710" s="128">
        <v>4.5956553923254484</v>
      </c>
      <c r="G710" s="60"/>
      <c r="H710" s="21"/>
      <c r="I710" s="16"/>
      <c r="J710" s="21"/>
      <c r="K710" s="21"/>
    </row>
    <row r="711" spans="1:11" x14ac:dyDescent="0.25">
      <c r="A711" s="77">
        <v>2.85</v>
      </c>
      <c r="B711" s="77">
        <v>2.9</v>
      </c>
      <c r="C711" s="77">
        <v>5.1929999999999996</v>
      </c>
      <c r="D711" s="77">
        <v>5.194</v>
      </c>
      <c r="E711" s="128">
        <v>1.0296678374437391</v>
      </c>
      <c r="F711" s="128">
        <v>4.5965401931325962</v>
      </c>
      <c r="G711" s="60"/>
      <c r="H711" s="21"/>
      <c r="I711" s="16"/>
      <c r="J711" s="21"/>
      <c r="K711" s="21"/>
    </row>
    <row r="712" spans="1:11" x14ac:dyDescent="0.25">
      <c r="A712" s="77">
        <v>2.85</v>
      </c>
      <c r="B712" s="77">
        <v>2.89</v>
      </c>
      <c r="C712" s="77">
        <v>5.1929999999999996</v>
      </c>
      <c r="D712" s="77">
        <v>5.194</v>
      </c>
      <c r="E712" s="128">
        <v>0.8237342699549951</v>
      </c>
      <c r="F712" s="128">
        <v>3.6772321545060938</v>
      </c>
      <c r="G712" s="60"/>
      <c r="H712" s="21"/>
      <c r="I712" s="16"/>
      <c r="J712" s="21"/>
      <c r="K712" s="21"/>
    </row>
    <row r="713" spans="1:11" x14ac:dyDescent="0.25">
      <c r="A713" s="77">
        <v>2.85</v>
      </c>
      <c r="B713" s="77">
        <v>2.89</v>
      </c>
      <c r="C713" s="77">
        <v>5.1929999999999996</v>
      </c>
      <c r="D713" s="77">
        <v>5.1950000000000003</v>
      </c>
      <c r="E713" s="128">
        <v>0.82357570705413741</v>
      </c>
      <c r="F713" s="128">
        <v>3.6765243138603751</v>
      </c>
      <c r="G713" s="60"/>
      <c r="H713" s="21"/>
      <c r="I713" s="16"/>
      <c r="J713" s="21"/>
      <c r="K713" s="21"/>
    </row>
    <row r="714" spans="1:11" x14ac:dyDescent="0.25">
      <c r="A714" s="77">
        <v>2.85</v>
      </c>
      <c r="B714" s="77">
        <v>2.9</v>
      </c>
      <c r="C714" s="77">
        <v>5.1929999999999996</v>
      </c>
      <c r="D714" s="77">
        <v>5.1920000000000002</v>
      </c>
      <c r="E714" s="128">
        <v>1.0300644737447577</v>
      </c>
      <c r="F714" s="128">
        <v>4.5983108172439735</v>
      </c>
      <c r="G714" s="60"/>
      <c r="H714" s="21"/>
      <c r="I714" s="16"/>
      <c r="J714" s="21"/>
      <c r="K714" s="21"/>
    </row>
    <row r="715" spans="1:11" x14ac:dyDescent="0.25">
      <c r="A715" s="77">
        <v>2.85</v>
      </c>
      <c r="B715" s="77">
        <v>2.96</v>
      </c>
      <c r="C715" s="77">
        <v>5.1929999999999996</v>
      </c>
      <c r="D715" s="77">
        <v>5.157</v>
      </c>
      <c r="E715" s="128">
        <v>2.2815219012802301</v>
      </c>
      <c r="F715" s="128">
        <v>10.184941919505075</v>
      </c>
      <c r="G715" s="60"/>
      <c r="H715" s="21"/>
      <c r="I715" s="16"/>
      <c r="J715" s="21"/>
      <c r="K715" s="21"/>
    </row>
    <row r="716" spans="1:11" x14ac:dyDescent="0.25">
      <c r="A716" s="77">
        <v>2.85</v>
      </c>
      <c r="B716" s="77">
        <v>2.93</v>
      </c>
      <c r="C716" s="77">
        <v>5.1929999999999996</v>
      </c>
      <c r="D716" s="77">
        <v>5.1890000000000001</v>
      </c>
      <c r="E716" s="128">
        <v>1.6490560023689513</v>
      </c>
      <c r="F716" s="128">
        <v>7.3615509001752359</v>
      </c>
      <c r="G716" s="60"/>
      <c r="H716" s="21"/>
      <c r="I716" s="16"/>
      <c r="J716" s="21"/>
      <c r="K716" s="21"/>
    </row>
    <row r="717" spans="1:11" x14ac:dyDescent="0.25">
      <c r="A717" s="77">
        <v>2.85</v>
      </c>
      <c r="B717" s="77">
        <v>2.94</v>
      </c>
      <c r="C717" s="77">
        <v>5.1929999999999996</v>
      </c>
      <c r="D717" s="77">
        <v>5.1829999999999998</v>
      </c>
      <c r="E717" s="128">
        <v>1.8573356252805373</v>
      </c>
      <c r="F717" s="128">
        <v>8.2913319648148462</v>
      </c>
      <c r="G717" s="60"/>
      <c r="H717" s="21"/>
      <c r="I717" s="16"/>
      <c r="J717" s="21"/>
      <c r="K717" s="21"/>
    </row>
    <row r="718" spans="1:11" x14ac:dyDescent="0.25">
      <c r="A718" s="77">
        <v>2.85</v>
      </c>
      <c r="B718" s="77">
        <v>2.98</v>
      </c>
      <c r="C718" s="77">
        <v>5.1929999999999996</v>
      </c>
      <c r="D718" s="77">
        <v>5.1870000000000003</v>
      </c>
      <c r="E718" s="128">
        <v>2.6807492469587948</v>
      </c>
      <c r="F718" s="128">
        <v>11.967132713348756</v>
      </c>
      <c r="G718" s="60"/>
      <c r="H718" s="21"/>
      <c r="I718" s="16"/>
      <c r="J718" s="21"/>
      <c r="K718" s="21"/>
    </row>
    <row r="719" spans="1:11" x14ac:dyDescent="0.25">
      <c r="A719" s="73">
        <v>2.85</v>
      </c>
      <c r="B719" s="73">
        <v>2.95</v>
      </c>
      <c r="C719" s="73">
        <v>5.1929999999999996</v>
      </c>
      <c r="D719" s="73">
        <v>5.1879999999999997</v>
      </c>
      <c r="E719" s="129">
        <v>2.06171732755698</v>
      </c>
      <c r="F719" s="129">
        <v>9.2037123219471155</v>
      </c>
      <c r="G719" s="76"/>
      <c r="H719" s="27"/>
      <c r="I719" s="20"/>
      <c r="J719" s="21"/>
      <c r="K719" s="21"/>
    </row>
    <row r="720" spans="1:11" x14ac:dyDescent="0.25">
      <c r="A720" s="67">
        <v>2.85</v>
      </c>
      <c r="B720" s="67">
        <v>3.08</v>
      </c>
      <c r="C720" s="67">
        <v>5.1959999999999997</v>
      </c>
      <c r="D720" s="67">
        <v>5.1859999999999999</v>
      </c>
      <c r="E720" s="127">
        <v>4.7465190882686201</v>
      </c>
      <c r="F720" s="127">
        <v>21.188935861939949</v>
      </c>
      <c r="G720" s="70">
        <f>AVERAGE(F720:F732)</f>
        <v>39.264051697825415</v>
      </c>
      <c r="H720" s="71">
        <f>STDEV(F720:F732)</f>
        <v>18.923902201571817</v>
      </c>
      <c r="I720" s="72">
        <f>COUNT(F720:F732)</f>
        <v>13</v>
      </c>
      <c r="J720" s="21"/>
      <c r="K720" s="21"/>
    </row>
    <row r="721" spans="1:11" x14ac:dyDescent="0.25">
      <c r="A721" s="77">
        <v>2.85</v>
      </c>
      <c r="B721" s="77">
        <v>3.22</v>
      </c>
      <c r="C721" s="77">
        <v>5.1959999999999997</v>
      </c>
      <c r="D721" s="77">
        <v>5.1820000000000004</v>
      </c>
      <c r="E721" s="128">
        <v>7.6415986415783719</v>
      </c>
      <c r="F721" s="128">
        <v>34.112860495870009</v>
      </c>
      <c r="G721" s="60"/>
      <c r="H721" s="21"/>
      <c r="I721" s="16"/>
      <c r="J721" s="21"/>
      <c r="K721" s="21"/>
    </row>
    <row r="722" spans="1:11" x14ac:dyDescent="0.25">
      <c r="A722" s="77">
        <v>2.85</v>
      </c>
      <c r="B722" s="77">
        <v>3.15</v>
      </c>
      <c r="C722" s="77">
        <v>5.1959999999999997</v>
      </c>
      <c r="D722" s="77">
        <v>5.1849999999999996</v>
      </c>
      <c r="E722" s="128">
        <v>6.1923058970511224</v>
      </c>
      <c r="F722" s="128">
        <v>27.643072755025916</v>
      </c>
      <c r="G722" s="60"/>
      <c r="H722" s="21"/>
      <c r="I722" s="16"/>
      <c r="J722" s="21"/>
      <c r="K722" s="21"/>
    </row>
    <row r="723" spans="1:11" x14ac:dyDescent="0.25">
      <c r="A723" s="77">
        <v>2.85</v>
      </c>
      <c r="B723" s="77">
        <v>3.16</v>
      </c>
      <c r="C723" s="77">
        <v>5.1959999999999997</v>
      </c>
      <c r="D723" s="77">
        <v>5.1859999999999999</v>
      </c>
      <c r="E723" s="128">
        <v>6.3974822494055337</v>
      </c>
      <c r="F723" s="128">
        <v>28.559000509571245</v>
      </c>
      <c r="G723" s="60"/>
      <c r="H723" s="21"/>
      <c r="I723" s="16"/>
      <c r="J723" s="21"/>
      <c r="K723" s="21"/>
    </row>
    <row r="724" spans="1:11" x14ac:dyDescent="0.25">
      <c r="A724" s="77">
        <v>2.85</v>
      </c>
      <c r="B724" s="77">
        <v>3.1</v>
      </c>
      <c r="C724" s="77">
        <v>5.1959999999999997</v>
      </c>
      <c r="D724" s="77">
        <v>5.1879999999999997</v>
      </c>
      <c r="E724" s="128">
        <v>5.1572709580136999</v>
      </c>
      <c r="F724" s="128">
        <v>23.022573283668958</v>
      </c>
      <c r="G724" s="60"/>
      <c r="H724" s="21"/>
      <c r="I724" s="16"/>
      <c r="J724" s="21"/>
      <c r="K724" s="21"/>
    </row>
    <row r="725" spans="1:11" x14ac:dyDescent="0.25">
      <c r="A725" s="77">
        <v>2.85</v>
      </c>
      <c r="B725" s="77">
        <v>3.13</v>
      </c>
      <c r="C725" s="77">
        <v>5.1959999999999997</v>
      </c>
      <c r="D725" s="77">
        <v>5.1859999999999999</v>
      </c>
      <c r="E725" s="128">
        <v>5.7783710639791872</v>
      </c>
      <c r="F725" s="128">
        <v>25.795226266709491</v>
      </c>
      <c r="G725" s="60"/>
      <c r="H725" s="21"/>
      <c r="I725" s="16"/>
      <c r="J725" s="21"/>
      <c r="K725" s="21"/>
    </row>
    <row r="726" spans="1:11" x14ac:dyDescent="0.25">
      <c r="A726" s="77">
        <v>2.85</v>
      </c>
      <c r="B726" s="77">
        <v>3.19</v>
      </c>
      <c r="C726" s="77">
        <v>5.1959999999999997</v>
      </c>
      <c r="D726" s="77">
        <v>5.1840000000000002</v>
      </c>
      <c r="E726" s="128">
        <v>7.0193004539039503</v>
      </c>
      <c r="F726" s="128">
        <v>31.334859156272625</v>
      </c>
      <c r="G726" s="60"/>
      <c r="H726" s="21"/>
      <c r="I726" s="16"/>
      <c r="J726" s="21"/>
      <c r="K726" s="21"/>
    </row>
    <row r="727" spans="1:11" x14ac:dyDescent="0.25">
      <c r="A727" s="77">
        <v>2.85</v>
      </c>
      <c r="B727" s="77">
        <v>3.1</v>
      </c>
      <c r="C727" s="77">
        <v>5.1959999999999997</v>
      </c>
      <c r="D727" s="77">
        <v>5.1870000000000003</v>
      </c>
      <c r="E727" s="128">
        <v>5.1582652265616096</v>
      </c>
      <c r="F727" s="128">
        <v>23.027011797893682</v>
      </c>
      <c r="G727" s="60"/>
      <c r="H727" s="21"/>
      <c r="I727" s="16"/>
      <c r="J727" s="21"/>
      <c r="K727" s="21"/>
    </row>
    <row r="728" spans="1:11" x14ac:dyDescent="0.25">
      <c r="A728" s="77">
        <v>2.85</v>
      </c>
      <c r="B728" s="77">
        <v>3.63</v>
      </c>
      <c r="C728" s="77">
        <v>5.1959999999999997</v>
      </c>
      <c r="D728" s="77">
        <v>5.1529999999999996</v>
      </c>
      <c r="E728" s="128">
        <v>16.199975897175666</v>
      </c>
      <c r="F728" s="128">
        <v>72.318312402581896</v>
      </c>
      <c r="G728" s="60"/>
      <c r="H728" s="21"/>
      <c r="I728" s="16"/>
      <c r="J728" s="21"/>
      <c r="K728" s="21"/>
    </row>
    <row r="729" spans="1:11" x14ac:dyDescent="0.25">
      <c r="A729" s="77">
        <v>2.85</v>
      </c>
      <c r="B729" s="77">
        <v>3.43</v>
      </c>
      <c r="C729" s="77">
        <v>5.1959999999999997</v>
      </c>
      <c r="D729" s="77">
        <v>5.1769999999999996</v>
      </c>
      <c r="E729" s="128">
        <v>11.99029136836125</v>
      </c>
      <c r="F729" s="128">
        <v>53.52585969750146</v>
      </c>
      <c r="G729" s="60"/>
      <c r="H729" s="21"/>
      <c r="I729" s="16"/>
      <c r="J729" s="21"/>
      <c r="K729" s="21"/>
    </row>
    <row r="730" spans="1:11" x14ac:dyDescent="0.25">
      <c r="A730" s="77">
        <v>2.85</v>
      </c>
      <c r="B730" s="77">
        <v>3.67</v>
      </c>
      <c r="C730" s="77">
        <v>5.1959999999999997</v>
      </c>
      <c r="D730" s="77">
        <v>5.1689999999999996</v>
      </c>
      <c r="E730" s="128">
        <v>16.978027331200273</v>
      </c>
      <c r="F730" s="128">
        <v>75.791611809211147</v>
      </c>
      <c r="G730" s="60"/>
      <c r="H730" s="21"/>
      <c r="I730" s="16"/>
      <c r="J730" s="21"/>
      <c r="K730" s="21"/>
    </row>
    <row r="731" spans="1:11" x14ac:dyDescent="0.25">
      <c r="A731" s="77">
        <v>2.85</v>
      </c>
      <c r="B731" s="77">
        <v>3.26</v>
      </c>
      <c r="C731" s="77">
        <v>5.1959999999999997</v>
      </c>
      <c r="D731" s="77">
        <v>5.181</v>
      </c>
      <c r="E731" s="128">
        <v>8.4693517926051118</v>
      </c>
      <c r="F731" s="128">
        <v>37.808033337368478</v>
      </c>
      <c r="G731" s="60"/>
      <c r="H731" s="21"/>
      <c r="I731" s="16"/>
      <c r="J731" s="21"/>
      <c r="K731" s="21"/>
    </row>
    <row r="732" spans="1:11" x14ac:dyDescent="0.25">
      <c r="A732" s="73">
        <v>2.85</v>
      </c>
      <c r="B732" s="73">
        <v>3.46</v>
      </c>
      <c r="C732" s="73">
        <v>5.1959999999999997</v>
      </c>
      <c r="D732" s="73">
        <v>5.1760000000000002</v>
      </c>
      <c r="E732" s="129">
        <v>12.612915189649762</v>
      </c>
      <c r="F732" s="129">
        <v>56.305314698115502</v>
      </c>
      <c r="G732" s="76"/>
      <c r="H732" s="27"/>
      <c r="I732" s="20"/>
      <c r="J732" s="21"/>
      <c r="K732" s="21"/>
    </row>
    <row r="733" spans="1:11" x14ac:dyDescent="0.25">
      <c r="A733" s="67">
        <v>2.8</v>
      </c>
      <c r="B733" s="67">
        <v>8.6999999999999993</v>
      </c>
      <c r="C733" s="67">
        <v>5.15</v>
      </c>
      <c r="D733" s="67">
        <v>5.0449999999999999</v>
      </c>
      <c r="E733" s="127">
        <v>124.05344688738531</v>
      </c>
      <c r="F733" s="127">
        <v>553.78699224997672</v>
      </c>
      <c r="G733" s="70">
        <f>AVERAGE(F733:F741)</f>
        <v>553.4835961363558</v>
      </c>
      <c r="H733" s="71">
        <f>STDEV(F733:F741)</f>
        <v>98.61500931217688</v>
      </c>
      <c r="I733" s="72">
        <f>COUNT(F733:F741)</f>
        <v>9</v>
      </c>
      <c r="J733" s="21"/>
      <c r="K733" s="21"/>
    </row>
    <row r="734" spans="1:11" x14ac:dyDescent="0.25">
      <c r="A734" s="77">
        <v>2.8</v>
      </c>
      <c r="B734" s="77">
        <v>7.7</v>
      </c>
      <c r="C734" s="77">
        <v>5.15</v>
      </c>
      <c r="D734" s="77">
        <v>5.0609999999999999</v>
      </c>
      <c r="E734" s="128">
        <v>102.70172484769236</v>
      </c>
      <c r="F734" s="128">
        <v>458.47076989258346</v>
      </c>
      <c r="G734" s="60"/>
      <c r="H734" s="21"/>
      <c r="I734" s="16"/>
      <c r="J734" s="21"/>
      <c r="K734" s="21"/>
    </row>
    <row r="735" spans="1:11" x14ac:dyDescent="0.25">
      <c r="A735" s="77">
        <v>2.8</v>
      </c>
      <c r="B735" s="77">
        <v>10.08</v>
      </c>
      <c r="C735" s="77">
        <v>5.15</v>
      </c>
      <c r="D735" s="77">
        <v>5.0140000000000002</v>
      </c>
      <c r="E735" s="128">
        <v>154.01571788487601</v>
      </c>
      <c r="F735" s="128">
        <v>687.54156620987499</v>
      </c>
      <c r="G735" s="60"/>
      <c r="H735" s="21"/>
      <c r="I735" s="16"/>
      <c r="J735" s="21"/>
      <c r="K735" s="21"/>
    </row>
    <row r="736" spans="1:11" x14ac:dyDescent="0.25">
      <c r="A736" s="77">
        <v>2.8</v>
      </c>
      <c r="B736" s="77">
        <v>9.5</v>
      </c>
      <c r="C736" s="77">
        <v>5.15</v>
      </c>
      <c r="D736" s="77">
        <v>5.0289999999999999</v>
      </c>
      <c r="E736" s="128">
        <v>141.32245130662346</v>
      </c>
      <c r="F736" s="128">
        <v>630.87755487789786</v>
      </c>
      <c r="G736" s="60"/>
      <c r="H736" s="21"/>
      <c r="I736" s="16"/>
      <c r="J736" s="21"/>
      <c r="K736" s="21"/>
    </row>
    <row r="737" spans="1:11" x14ac:dyDescent="0.25">
      <c r="A737" s="77">
        <v>2.8</v>
      </c>
      <c r="B737" s="77">
        <v>8.33</v>
      </c>
      <c r="C737" s="77">
        <v>5.15</v>
      </c>
      <c r="D737" s="77">
        <v>5.05</v>
      </c>
      <c r="E737" s="128">
        <v>116.15870134902264</v>
      </c>
      <c r="F737" s="128">
        <v>518.54405869217192</v>
      </c>
      <c r="G737" s="60"/>
      <c r="H737" s="21"/>
      <c r="I737" s="16"/>
      <c r="J737" s="21"/>
      <c r="K737" s="21"/>
    </row>
    <row r="738" spans="1:11" x14ac:dyDescent="0.25">
      <c r="A738" s="77">
        <v>2.8</v>
      </c>
      <c r="B738" s="77">
        <v>8.49</v>
      </c>
      <c r="C738" s="77">
        <v>5.15</v>
      </c>
      <c r="D738" s="77">
        <v>5.05</v>
      </c>
      <c r="E738" s="128">
        <v>119.51953176780087</v>
      </c>
      <c r="F738" s="128">
        <v>533.54714176463983</v>
      </c>
      <c r="G738" s="60"/>
      <c r="H738" s="21"/>
      <c r="I738" s="16"/>
      <c r="J738" s="21"/>
      <c r="K738" s="21"/>
    </row>
    <row r="739" spans="1:11" x14ac:dyDescent="0.25">
      <c r="A739" s="77">
        <v>2.8</v>
      </c>
      <c r="B739" s="77">
        <v>8.39</v>
      </c>
      <c r="C739" s="77">
        <v>5.15</v>
      </c>
      <c r="D739" s="77">
        <v>5.0519999999999996</v>
      </c>
      <c r="E739" s="128">
        <v>117.37252858632736</v>
      </c>
      <c r="F739" s="128">
        <v>523.96270486222397</v>
      </c>
      <c r="G739" s="60"/>
      <c r="H739" s="21"/>
      <c r="I739" s="16"/>
      <c r="J739" s="21"/>
      <c r="K739" s="21"/>
    </row>
    <row r="740" spans="1:11" x14ac:dyDescent="0.25">
      <c r="A740" s="77">
        <v>2.8</v>
      </c>
      <c r="B740" s="77">
        <v>7.01</v>
      </c>
      <c r="C740" s="77">
        <v>5.15</v>
      </c>
      <c r="D740" s="77">
        <v>5.0759999999999996</v>
      </c>
      <c r="E740" s="128">
        <v>87.978889773486273</v>
      </c>
      <c r="F740" s="128">
        <v>392.74656183782008</v>
      </c>
      <c r="G740" s="60"/>
      <c r="H740" s="21"/>
      <c r="I740" s="16"/>
      <c r="J740" s="21"/>
      <c r="K740" s="21"/>
    </row>
    <row r="741" spans="1:11" x14ac:dyDescent="0.25">
      <c r="A741" s="73">
        <v>2.8</v>
      </c>
      <c r="B741" s="73">
        <v>10.02</v>
      </c>
      <c r="C741" s="73">
        <v>5.15</v>
      </c>
      <c r="D741" s="73">
        <v>5.0140000000000002</v>
      </c>
      <c r="E741" s="129">
        <v>152.746357572638</v>
      </c>
      <c r="F741" s="129">
        <v>681.87501484001336</v>
      </c>
      <c r="G741" s="76"/>
      <c r="H741" s="27"/>
      <c r="I741" s="20"/>
      <c r="J741" s="21"/>
      <c r="K741" s="21"/>
    </row>
    <row r="742" spans="1:11" x14ac:dyDescent="0.25">
      <c r="A742" s="67">
        <v>2.85</v>
      </c>
      <c r="B742" s="67">
        <v>9.27</v>
      </c>
      <c r="C742" s="67">
        <v>5.19</v>
      </c>
      <c r="D742" s="67">
        <v>5.0570000000000004</v>
      </c>
      <c r="E742" s="127">
        <v>135.71260849793302</v>
      </c>
      <c r="F742" s="127">
        <v>605.83465559562285</v>
      </c>
      <c r="G742" s="70">
        <f>AVERAGE(F742:F752)</f>
        <v>554.29490675970703</v>
      </c>
      <c r="H742" s="71">
        <f>STDEV(F742:F752)</f>
        <v>49.02828077600067</v>
      </c>
      <c r="I742" s="72">
        <f>COUNT(F742:F752)</f>
        <v>11</v>
      </c>
      <c r="J742" s="21"/>
      <c r="K742" s="21"/>
    </row>
    <row r="743" spans="1:11" x14ac:dyDescent="0.25">
      <c r="A743" s="77">
        <v>2.85</v>
      </c>
      <c r="B743" s="77">
        <v>8.51</v>
      </c>
      <c r="C743" s="77">
        <v>5.19</v>
      </c>
      <c r="D743" s="77">
        <v>5.0730000000000004</v>
      </c>
      <c r="E743" s="128">
        <v>119.26958070258671</v>
      </c>
      <c r="F743" s="128">
        <v>532.43133521441735</v>
      </c>
      <c r="G743" s="60"/>
      <c r="H743" s="21"/>
      <c r="I743" s="16"/>
      <c r="J743" s="21"/>
      <c r="K743" s="21"/>
    </row>
    <row r="744" spans="1:11" x14ac:dyDescent="0.25">
      <c r="A744" s="77">
        <v>2.85</v>
      </c>
      <c r="B744" s="77">
        <v>8.83</v>
      </c>
      <c r="C744" s="77">
        <v>5.19</v>
      </c>
      <c r="D744" s="77">
        <v>5.0659999999999998</v>
      </c>
      <c r="E744" s="128">
        <v>126.18685666402256</v>
      </c>
      <c r="F744" s="128">
        <v>563.31074683386316</v>
      </c>
      <c r="G744" s="60"/>
      <c r="H744" s="21"/>
      <c r="I744" s="16"/>
      <c r="J744" s="21"/>
      <c r="K744" s="21"/>
    </row>
    <row r="745" spans="1:11" x14ac:dyDescent="0.25">
      <c r="A745" s="77">
        <v>2.85</v>
      </c>
      <c r="B745" s="77">
        <v>8.48</v>
      </c>
      <c r="C745" s="77">
        <v>5.19</v>
      </c>
      <c r="D745" s="77">
        <v>5.0730000000000004</v>
      </c>
      <c r="E745" s="128">
        <v>118.63740978013485</v>
      </c>
      <c r="F745" s="128">
        <v>529.60926099949995</v>
      </c>
      <c r="G745" s="60"/>
      <c r="H745" s="21"/>
      <c r="I745" s="16"/>
      <c r="J745" s="21"/>
      <c r="K745" s="21"/>
    </row>
    <row r="746" spans="1:11" x14ac:dyDescent="0.25">
      <c r="A746" s="77">
        <v>2.85</v>
      </c>
      <c r="B746" s="77">
        <v>9.6300000000000008</v>
      </c>
      <c r="C746" s="77">
        <v>5.19</v>
      </c>
      <c r="D746" s="77">
        <v>5.0490000000000004</v>
      </c>
      <c r="E746" s="128">
        <v>143.54975207946677</v>
      </c>
      <c r="F746" s="128">
        <v>640.82044825794765</v>
      </c>
      <c r="G746" s="60"/>
      <c r="H746" s="21"/>
      <c r="I746" s="16"/>
      <c r="J746" s="21"/>
      <c r="K746" s="21"/>
    </row>
    <row r="747" spans="1:11" x14ac:dyDescent="0.25">
      <c r="A747" s="77">
        <v>2.85</v>
      </c>
      <c r="B747" s="77">
        <v>9.0299999999999994</v>
      </c>
      <c r="C747" s="77">
        <v>5.19</v>
      </c>
      <c r="D747" s="77">
        <v>5.0650000000000004</v>
      </c>
      <c r="E747" s="128">
        <v>130.43289959669505</v>
      </c>
      <c r="F747" s="128">
        <v>582.26550708960644</v>
      </c>
      <c r="G747" s="60"/>
      <c r="H747" s="21"/>
      <c r="I747" s="16"/>
      <c r="J747" s="21"/>
      <c r="K747" s="21"/>
    </row>
    <row r="748" spans="1:11" x14ac:dyDescent="0.25">
      <c r="A748" s="77">
        <v>2.85</v>
      </c>
      <c r="B748" s="77">
        <v>9.01</v>
      </c>
      <c r="C748" s="77">
        <v>5.19</v>
      </c>
      <c r="D748" s="77">
        <v>5.0650000000000004</v>
      </c>
      <c r="E748" s="128">
        <v>130.01078665301642</v>
      </c>
      <c r="F748" s="128">
        <v>580.38115269773061</v>
      </c>
      <c r="G748" s="60"/>
      <c r="H748" s="21"/>
      <c r="I748" s="16"/>
      <c r="J748" s="21"/>
      <c r="K748" s="21"/>
    </row>
    <row r="749" spans="1:11" x14ac:dyDescent="0.25">
      <c r="A749" s="77">
        <v>2.85</v>
      </c>
      <c r="B749" s="77">
        <v>8.6</v>
      </c>
      <c r="C749" s="77">
        <v>5.19</v>
      </c>
      <c r="D749" s="77">
        <v>5.07</v>
      </c>
      <c r="E749" s="128">
        <v>121.23778938323817</v>
      </c>
      <c r="F749" s="128">
        <v>541.21761558571347</v>
      </c>
      <c r="G749" s="60"/>
      <c r="H749" s="21"/>
      <c r="I749" s="16"/>
      <c r="J749" s="21"/>
      <c r="K749" s="21"/>
    </row>
    <row r="750" spans="1:11" x14ac:dyDescent="0.25">
      <c r="A750" s="77">
        <v>2.85</v>
      </c>
      <c r="B750" s="77">
        <v>8.81</v>
      </c>
      <c r="C750" s="77">
        <v>5.19</v>
      </c>
      <c r="D750" s="77">
        <v>5.0670000000000002</v>
      </c>
      <c r="E750" s="128">
        <v>125.74000667065444</v>
      </c>
      <c r="F750" s="128">
        <v>561.31596377846847</v>
      </c>
      <c r="G750" s="60"/>
      <c r="H750" s="21"/>
      <c r="I750" s="16"/>
      <c r="J750" s="21"/>
      <c r="K750" s="21"/>
    </row>
    <row r="751" spans="1:11" x14ac:dyDescent="0.25">
      <c r="A751" s="77">
        <v>2.85</v>
      </c>
      <c r="B751" s="77">
        <v>7.99</v>
      </c>
      <c r="C751" s="77">
        <v>5.19</v>
      </c>
      <c r="D751" s="77">
        <v>5.0839999999999996</v>
      </c>
      <c r="E751" s="128">
        <v>108.07760215404886</v>
      </c>
      <c r="F751" s="128">
        <v>482.46922377588953</v>
      </c>
      <c r="G751" s="60"/>
      <c r="H751" s="21"/>
      <c r="I751" s="16"/>
      <c r="J751" s="21"/>
      <c r="K751" s="21"/>
    </row>
    <row r="752" spans="1:11" x14ac:dyDescent="0.25">
      <c r="A752" s="73">
        <v>2.85</v>
      </c>
      <c r="B752" s="73">
        <v>7.94</v>
      </c>
      <c r="C752" s="73">
        <v>5.19</v>
      </c>
      <c r="D752" s="73">
        <v>5.0860000000000003</v>
      </c>
      <c r="E752" s="129">
        <v>106.98417699603888</v>
      </c>
      <c r="F752" s="129">
        <v>477.58806452801718</v>
      </c>
      <c r="G752" s="76"/>
      <c r="H752" s="27"/>
      <c r="I752" s="20"/>
      <c r="J752" s="21"/>
      <c r="K752" s="21"/>
    </row>
    <row r="753" spans="1:11" x14ac:dyDescent="0.25">
      <c r="A753" s="67">
        <v>2.81</v>
      </c>
      <c r="B753" s="67">
        <v>6.79</v>
      </c>
      <c r="C753" s="67">
        <v>5.1470000000000002</v>
      </c>
      <c r="D753" s="67">
        <v>5.07</v>
      </c>
      <c r="E753" s="127">
        <v>83.222363735712392</v>
      </c>
      <c r="F753" s="127">
        <v>371.5129539525937</v>
      </c>
      <c r="G753" s="70">
        <f>AVERAGE(F753:F760)</f>
        <v>464.84788269462803</v>
      </c>
      <c r="H753" s="71">
        <f>STDEV(F753:F760)</f>
        <v>123.28715159635887</v>
      </c>
      <c r="I753" s="72">
        <f>COUNT(F753:F760)</f>
        <v>8</v>
      </c>
      <c r="J753" s="21"/>
      <c r="K753" s="21"/>
    </row>
    <row r="754" spans="1:11" x14ac:dyDescent="0.25">
      <c r="A754" s="77">
        <v>2.81</v>
      </c>
      <c r="B754" s="77">
        <v>9</v>
      </c>
      <c r="C754" s="77">
        <v>5.1470000000000002</v>
      </c>
      <c r="D754" s="77">
        <v>5.0289999999999999</v>
      </c>
      <c r="E754" s="128">
        <v>130.48901336204696</v>
      </c>
      <c r="F754" s="128">
        <v>582.51600454951381</v>
      </c>
      <c r="G754" s="60"/>
      <c r="H754" s="21"/>
      <c r="I754" s="16"/>
      <c r="J754" s="21"/>
      <c r="K754" s="21"/>
    </row>
    <row r="755" spans="1:11" x14ac:dyDescent="0.25">
      <c r="A755" s="77">
        <v>2.81</v>
      </c>
      <c r="B755" s="77">
        <v>7.19</v>
      </c>
      <c r="C755" s="77">
        <v>5.1470000000000002</v>
      </c>
      <c r="D755" s="77">
        <v>5.0640000000000001</v>
      </c>
      <c r="E755" s="128">
        <v>91.694935108672851</v>
      </c>
      <c r="F755" s="128">
        <v>409.3353598186265</v>
      </c>
      <c r="G755" s="60"/>
      <c r="H755" s="21"/>
      <c r="I755" s="16"/>
      <c r="J755" s="21"/>
      <c r="K755" s="21"/>
    </row>
    <row r="756" spans="1:11" x14ac:dyDescent="0.25">
      <c r="A756" s="77">
        <v>2.81</v>
      </c>
      <c r="B756" s="77">
        <v>5.89</v>
      </c>
      <c r="C756" s="77">
        <v>5.1470000000000002</v>
      </c>
      <c r="D756" s="77">
        <v>5.0869999999999997</v>
      </c>
      <c r="E756" s="128">
        <v>64.188010188123144</v>
      </c>
      <c r="F756" s="128">
        <v>286.54169628080052</v>
      </c>
      <c r="G756" s="60"/>
      <c r="H756" s="21"/>
      <c r="I756" s="16"/>
      <c r="J756" s="21"/>
      <c r="K756" s="21"/>
    </row>
    <row r="757" spans="1:11" x14ac:dyDescent="0.25">
      <c r="A757" s="77">
        <v>2.81</v>
      </c>
      <c r="B757" s="77">
        <v>7.16</v>
      </c>
      <c r="C757" s="77">
        <v>5.1470000000000002</v>
      </c>
      <c r="D757" s="77">
        <v>5.0650000000000004</v>
      </c>
      <c r="E757" s="128">
        <v>91.048907965755163</v>
      </c>
      <c r="F757" s="128">
        <v>406.45143004992764</v>
      </c>
      <c r="G757" s="60"/>
      <c r="H757" s="21"/>
      <c r="I757" s="16"/>
      <c r="J757" s="21"/>
      <c r="K757" s="21"/>
    </row>
    <row r="758" spans="1:11" x14ac:dyDescent="0.25">
      <c r="A758" s="77">
        <v>2.81</v>
      </c>
      <c r="B758" s="77">
        <v>7.45</v>
      </c>
      <c r="C758" s="77">
        <v>5.1470000000000002</v>
      </c>
      <c r="D758" s="77">
        <v>5.0590000000000002</v>
      </c>
      <c r="E758" s="128">
        <v>97.23401860110431</v>
      </c>
      <c r="F758" s="128">
        <v>434.0623824371898</v>
      </c>
      <c r="G758" s="60"/>
      <c r="H758" s="21"/>
      <c r="I758" s="16"/>
      <c r="J758" s="21"/>
      <c r="K758" s="21"/>
    </row>
    <row r="759" spans="1:11" x14ac:dyDescent="0.25">
      <c r="A759" s="77">
        <v>2.81</v>
      </c>
      <c r="B759" s="77">
        <v>9.35</v>
      </c>
      <c r="C759" s="77">
        <v>5.1470000000000002</v>
      </c>
      <c r="D759" s="77">
        <v>5.024</v>
      </c>
      <c r="E759" s="128">
        <v>138.00443760782434</v>
      </c>
      <c r="F759" s="128">
        <v>616.06560992508867</v>
      </c>
      <c r="G759" s="60"/>
      <c r="H759" s="21"/>
      <c r="I759" s="16"/>
      <c r="J759" s="21"/>
      <c r="K759" s="21"/>
    </row>
    <row r="760" spans="1:11" x14ac:dyDescent="0.25">
      <c r="A760" s="73">
        <v>2.81</v>
      </c>
      <c r="B760" s="73">
        <v>9.31</v>
      </c>
      <c r="C760" s="73">
        <v>5.1470000000000002</v>
      </c>
      <c r="D760" s="73">
        <v>5.024</v>
      </c>
      <c r="E760" s="129">
        <v>137.16037376924439</v>
      </c>
      <c r="F760" s="129">
        <v>612.29762454328386</v>
      </c>
      <c r="G760" s="76"/>
      <c r="H760" s="27"/>
      <c r="I760" s="20"/>
      <c r="J760" s="21"/>
      <c r="K760" s="21"/>
    </row>
    <row r="761" spans="1:11" x14ac:dyDescent="0.25">
      <c r="A761" s="67">
        <v>2.8</v>
      </c>
      <c r="B761" s="67">
        <v>5.26</v>
      </c>
      <c r="C761" s="67">
        <v>5.149</v>
      </c>
      <c r="D761" s="67">
        <v>5.1059999999999999</v>
      </c>
      <c r="E761" s="127">
        <v>51.096123661385832</v>
      </c>
      <c r="F761" s="127">
        <v>228.0982056367925</v>
      </c>
      <c r="G761" s="70">
        <f>AVERAGE(F761:F780)</f>
        <v>218.84245889049083</v>
      </c>
      <c r="H761" s="71">
        <f>STDEV(F761:F780)</f>
        <v>64.308815401252971</v>
      </c>
      <c r="I761" s="72">
        <f>COUNT(F761:F780)</f>
        <v>20</v>
      </c>
      <c r="J761" s="21"/>
      <c r="K761" s="21"/>
    </row>
    <row r="762" spans="1:11" x14ac:dyDescent="0.25">
      <c r="A762" s="77">
        <v>2.8</v>
      </c>
      <c r="B762" s="77">
        <v>4.42</v>
      </c>
      <c r="C762" s="77">
        <v>5.149</v>
      </c>
      <c r="D762" s="77">
        <v>5.1180000000000003</v>
      </c>
      <c r="E762" s="128">
        <v>33.569771920271698</v>
      </c>
      <c r="F762" s="128">
        <v>149.8588188292849</v>
      </c>
      <c r="G762" s="60"/>
      <c r="H762" s="21"/>
      <c r="I762" s="16"/>
      <c r="J762" s="21"/>
      <c r="K762" s="21"/>
    </row>
    <row r="763" spans="1:11" x14ac:dyDescent="0.25">
      <c r="A763" s="77">
        <v>2.8</v>
      </c>
      <c r="B763" s="77">
        <v>4.13</v>
      </c>
      <c r="C763" s="77">
        <v>5.149</v>
      </c>
      <c r="D763" s="77">
        <v>5.1219999999999999</v>
      </c>
      <c r="E763" s="128">
        <v>27.538845174648969</v>
      </c>
      <c r="F763" s="128">
        <v>122.93615874415048</v>
      </c>
      <c r="G763" s="60"/>
      <c r="H763" s="21"/>
      <c r="I763" s="16"/>
      <c r="J763" s="21"/>
      <c r="K763" s="21"/>
    </row>
    <row r="764" spans="1:11" x14ac:dyDescent="0.25">
      <c r="A764" s="77">
        <v>2.8</v>
      </c>
      <c r="B764" s="77">
        <v>5.08</v>
      </c>
      <c r="C764" s="77">
        <v>5.149</v>
      </c>
      <c r="D764" s="77">
        <v>5.1059999999999999</v>
      </c>
      <c r="E764" s="128">
        <v>47.357382905674676</v>
      </c>
      <c r="F764" s="128">
        <v>211.40809302922233</v>
      </c>
      <c r="G764" s="60"/>
      <c r="H764" s="21"/>
      <c r="I764" s="16"/>
      <c r="J764" s="21"/>
      <c r="K764" s="21"/>
    </row>
    <row r="765" spans="1:11" x14ac:dyDescent="0.25">
      <c r="A765" s="77">
        <v>2.8</v>
      </c>
      <c r="B765" s="77">
        <v>4.4400000000000004</v>
      </c>
      <c r="C765" s="77">
        <v>5.149</v>
      </c>
      <c r="D765" s="77">
        <v>5.117</v>
      </c>
      <c r="E765" s="128">
        <v>33.990854982090561</v>
      </c>
      <c r="F765" s="128">
        <v>151.73857572555048</v>
      </c>
      <c r="G765" s="60"/>
      <c r="H765" s="21"/>
      <c r="I765" s="16"/>
      <c r="J765" s="21"/>
      <c r="K765" s="21"/>
    </row>
    <row r="766" spans="1:11" x14ac:dyDescent="0.25">
      <c r="A766" s="77">
        <v>2.8</v>
      </c>
      <c r="B766" s="77">
        <v>5.45</v>
      </c>
      <c r="C766" s="77">
        <v>5.149</v>
      </c>
      <c r="D766" s="77">
        <v>5.0999999999999996</v>
      </c>
      <c r="E766" s="128">
        <v>55.107328204196207</v>
      </c>
      <c r="F766" s="128">
        <v>246.00462383635229</v>
      </c>
      <c r="G766" s="60"/>
      <c r="H766" s="21"/>
      <c r="I766" s="16"/>
      <c r="J766" s="21"/>
      <c r="K766" s="21"/>
    </row>
    <row r="767" spans="1:11" x14ac:dyDescent="0.25">
      <c r="A767" s="77">
        <v>2.8</v>
      </c>
      <c r="B767" s="77">
        <v>4.45</v>
      </c>
      <c r="C767" s="77">
        <v>5.149</v>
      </c>
      <c r="D767" s="77">
        <v>5.0979999999999999</v>
      </c>
      <c r="E767" s="128">
        <v>34.325571022177485</v>
      </c>
      <c r="F767" s="128">
        <v>153.23278160010253</v>
      </c>
      <c r="G767" s="57"/>
      <c r="H767" s="21"/>
      <c r="I767" s="16"/>
      <c r="J767" s="21"/>
      <c r="K767" s="21"/>
    </row>
    <row r="768" spans="1:11" x14ac:dyDescent="0.25">
      <c r="A768" s="77">
        <v>2.8</v>
      </c>
      <c r="B768" s="77">
        <v>5.22</v>
      </c>
      <c r="C768" s="77">
        <v>5.149</v>
      </c>
      <c r="D768" s="77">
        <v>5.1029999999999998</v>
      </c>
      <c r="E768" s="128">
        <v>50.294842818777674</v>
      </c>
      <c r="F768" s="128">
        <v>224.52120782730543</v>
      </c>
      <c r="G768" s="57"/>
      <c r="H768" s="21"/>
      <c r="I768" s="16"/>
      <c r="J768" s="21"/>
      <c r="K768" s="21"/>
    </row>
    <row r="769" spans="1:11" x14ac:dyDescent="0.25">
      <c r="A769" s="77">
        <v>2.8</v>
      </c>
      <c r="B769" s="77">
        <v>5.54</v>
      </c>
      <c r="C769" s="77">
        <v>5.149</v>
      </c>
      <c r="D769" s="77">
        <v>5.0979999999999999</v>
      </c>
      <c r="E769" s="128">
        <v>57.001251273191698</v>
      </c>
      <c r="F769" s="128">
        <v>254.45928580865507</v>
      </c>
      <c r="G769" s="57"/>
      <c r="H769" s="21"/>
      <c r="I769" s="16"/>
      <c r="J769" s="21"/>
      <c r="K769" s="21"/>
    </row>
    <row r="770" spans="1:11" x14ac:dyDescent="0.25">
      <c r="A770" s="77">
        <v>2.8</v>
      </c>
      <c r="B770" s="77">
        <v>5.67</v>
      </c>
      <c r="C770" s="77">
        <v>5.1470000000000002</v>
      </c>
      <c r="D770" s="77">
        <v>5.09</v>
      </c>
      <c r="E770" s="128">
        <v>59.776302558074129</v>
      </c>
      <c r="F770" s="128">
        <v>266.84739224949874</v>
      </c>
      <c r="G770" s="60"/>
      <c r="H770" s="21"/>
      <c r="I770" s="16"/>
      <c r="J770" s="77" t="s">
        <v>282</v>
      </c>
      <c r="K770" s="21"/>
    </row>
    <row r="771" spans="1:11" x14ac:dyDescent="0.25">
      <c r="A771" s="77">
        <v>2.8</v>
      </c>
      <c r="B771" s="77">
        <v>5.94</v>
      </c>
      <c r="C771" s="77">
        <v>5.1470000000000002</v>
      </c>
      <c r="D771" s="77">
        <v>5.0860000000000003</v>
      </c>
      <c r="E771" s="128">
        <v>65.451292354408409</v>
      </c>
      <c r="F771" s="128">
        <v>292.18111419931461</v>
      </c>
      <c r="G771" s="60"/>
      <c r="H771" s="21"/>
      <c r="I771" s="16"/>
      <c r="J771" s="77" t="s">
        <v>282</v>
      </c>
      <c r="K771" s="21"/>
    </row>
    <row r="772" spans="1:11" x14ac:dyDescent="0.25">
      <c r="A772" s="77">
        <v>2.8</v>
      </c>
      <c r="B772" s="77">
        <v>6.22</v>
      </c>
      <c r="C772" s="77">
        <v>5.1470000000000002</v>
      </c>
      <c r="D772" s="77">
        <v>5.0810000000000004</v>
      </c>
      <c r="E772" s="128">
        <v>71.357864591557032</v>
      </c>
      <c r="F772" s="128">
        <v>318.54864332316976</v>
      </c>
      <c r="G772" s="60"/>
      <c r="H772" s="21"/>
      <c r="I772" s="16"/>
      <c r="J772" s="77" t="s">
        <v>282</v>
      </c>
      <c r="K772" s="21"/>
    </row>
    <row r="773" spans="1:11" x14ac:dyDescent="0.25">
      <c r="A773" s="77">
        <v>2.8</v>
      </c>
      <c r="B773" s="77">
        <v>5.95</v>
      </c>
      <c r="C773" s="77">
        <v>5.1470000000000002</v>
      </c>
      <c r="D773" s="77">
        <v>5.0869999999999997</v>
      </c>
      <c r="E773" s="128">
        <v>65.646828601489588</v>
      </c>
      <c r="F773" s="128">
        <v>293.05400755990968</v>
      </c>
      <c r="G773" s="60"/>
      <c r="H773" s="21"/>
      <c r="I773" s="16"/>
      <c r="J773" s="77" t="s">
        <v>282</v>
      </c>
      <c r="K773" s="21"/>
    </row>
    <row r="774" spans="1:11" x14ac:dyDescent="0.25">
      <c r="A774" s="77">
        <v>2.8</v>
      </c>
      <c r="B774" s="77">
        <v>6.08</v>
      </c>
      <c r="C774" s="77">
        <v>5.1470000000000002</v>
      </c>
      <c r="D774" s="77">
        <v>5.0860000000000003</v>
      </c>
      <c r="E774" s="128">
        <v>68.369502841547629</v>
      </c>
      <c r="F774" s="128">
        <v>305.20829763495277</v>
      </c>
      <c r="G774" s="60"/>
      <c r="H774" s="21"/>
      <c r="I774" s="16"/>
      <c r="J774" s="77" t="s">
        <v>282</v>
      </c>
      <c r="K774" s="21"/>
    </row>
    <row r="775" spans="1:11" x14ac:dyDescent="0.25">
      <c r="A775" s="77">
        <v>2.8</v>
      </c>
      <c r="B775" s="77">
        <v>5.44</v>
      </c>
      <c r="C775" s="77">
        <v>5.1470000000000002</v>
      </c>
      <c r="D775" s="77">
        <v>5.0940000000000003</v>
      </c>
      <c r="E775" s="128">
        <v>54.942690194679876</v>
      </c>
      <c r="F775" s="128">
        <v>245.26966329807044</v>
      </c>
      <c r="G775" s="57"/>
      <c r="H775" s="21"/>
      <c r="I775" s="16"/>
      <c r="J775" s="21"/>
      <c r="K775" s="21"/>
    </row>
    <row r="776" spans="1:11" x14ac:dyDescent="0.25">
      <c r="A776" s="77">
        <v>2.8</v>
      </c>
      <c r="B776" s="77">
        <v>5.92</v>
      </c>
      <c r="C776" s="77">
        <v>5.1470000000000002</v>
      </c>
      <c r="D776" s="77">
        <v>5.0860000000000003</v>
      </c>
      <c r="E776" s="128">
        <v>65.034405141959937</v>
      </c>
      <c r="F776" s="128">
        <v>290.32008799422334</v>
      </c>
      <c r="G776" s="57"/>
      <c r="H776" s="21"/>
      <c r="I776" s="16"/>
      <c r="J776" s="21"/>
      <c r="K776" s="21"/>
    </row>
    <row r="777" spans="1:11" x14ac:dyDescent="0.25">
      <c r="A777" s="77">
        <v>2.8</v>
      </c>
      <c r="B777" s="77">
        <v>4.26</v>
      </c>
      <c r="C777" s="77">
        <v>5.1470000000000002</v>
      </c>
      <c r="D777" s="77">
        <v>5.1150000000000002</v>
      </c>
      <c r="E777" s="128">
        <v>30.260224919538565</v>
      </c>
      <c r="F777" s="128">
        <v>135.0846700633121</v>
      </c>
      <c r="G777" s="60"/>
      <c r="H777" s="21"/>
      <c r="I777" s="16"/>
      <c r="J777" s="77" t="s">
        <v>283</v>
      </c>
      <c r="K777" s="21"/>
    </row>
    <row r="778" spans="1:11" x14ac:dyDescent="0.25">
      <c r="A778" s="77">
        <v>2.8</v>
      </c>
      <c r="B778" s="77">
        <v>4.63</v>
      </c>
      <c r="C778" s="77">
        <v>5.1470000000000002</v>
      </c>
      <c r="D778" s="77">
        <v>5.109</v>
      </c>
      <c r="E778" s="128">
        <v>37.973455699731446</v>
      </c>
      <c r="F778" s="128">
        <v>169.51730358917115</v>
      </c>
      <c r="G778" s="57"/>
      <c r="H778" s="21"/>
      <c r="I778" s="16"/>
      <c r="J778" s="21"/>
      <c r="K778" s="21"/>
    </row>
    <row r="779" spans="1:11" x14ac:dyDescent="0.25">
      <c r="A779" s="77">
        <v>2.8</v>
      </c>
      <c r="B779" s="77">
        <v>4.4800000000000004</v>
      </c>
      <c r="C779" s="77">
        <v>5.1470000000000002</v>
      </c>
      <c r="D779" s="77">
        <v>4.47</v>
      </c>
      <c r="E779" s="128">
        <v>39.844345067356031</v>
      </c>
      <c r="F779" s="128">
        <v>177.86914081518407</v>
      </c>
      <c r="G779" s="57"/>
      <c r="H779" s="21"/>
      <c r="I779" s="16"/>
      <c r="J779" s="21"/>
      <c r="K779" s="21"/>
    </row>
    <row r="780" spans="1:11" x14ac:dyDescent="0.25">
      <c r="A780" s="73">
        <v>2.8</v>
      </c>
      <c r="B780" s="73">
        <v>4.32</v>
      </c>
      <c r="C780" s="73">
        <v>5.1470000000000002</v>
      </c>
      <c r="D780" s="73">
        <v>5.1130000000000004</v>
      </c>
      <c r="E780" s="129">
        <v>31.516118824756187</v>
      </c>
      <c r="F780" s="129">
        <v>140.6911060455941</v>
      </c>
      <c r="G780" s="130"/>
      <c r="H780" s="27"/>
      <c r="I780" s="20"/>
      <c r="J780" s="21"/>
      <c r="K780" s="21"/>
    </row>
    <row r="781" spans="1:11" x14ac:dyDescent="0.25">
      <c r="A781" s="67">
        <v>2.81</v>
      </c>
      <c r="B781" s="67">
        <v>5.88</v>
      </c>
      <c r="C781" s="67">
        <v>5.1470000000000002</v>
      </c>
      <c r="D781" s="67">
        <v>5.0890000000000004</v>
      </c>
      <c r="E781" s="127">
        <v>63.954463282712908</v>
      </c>
      <c r="F781" s="127">
        <v>285.49911954035872</v>
      </c>
      <c r="G781" s="86">
        <f>AVERAGE(F781:F788)</f>
        <v>333.09235492919834</v>
      </c>
      <c r="H781" s="71">
        <f>STDEV(F781:F788)</f>
        <v>44.763714152784395</v>
      </c>
      <c r="I781" s="72">
        <f>COUNT(F781:F788)</f>
        <v>8</v>
      </c>
      <c r="J781" s="21"/>
      <c r="K781" s="21"/>
    </row>
    <row r="782" spans="1:11" x14ac:dyDescent="0.25">
      <c r="A782" s="77">
        <v>2.81</v>
      </c>
      <c r="B782" s="77">
        <v>5.84</v>
      </c>
      <c r="C782" s="77">
        <v>5.1470000000000002</v>
      </c>
      <c r="D782" s="77">
        <v>5.0880000000000001</v>
      </c>
      <c r="E782" s="128">
        <v>63.133586265860906</v>
      </c>
      <c r="F782" s="128">
        <v>281.83464244942968</v>
      </c>
      <c r="G782" s="57"/>
      <c r="H782" s="21"/>
      <c r="I782" s="16"/>
      <c r="J782" s="21"/>
      <c r="K782" s="21"/>
    </row>
    <row r="783" spans="1:11" x14ac:dyDescent="0.25">
      <c r="A783" s="77">
        <v>2.81</v>
      </c>
      <c r="B783" s="77">
        <v>7.05</v>
      </c>
      <c r="C783" s="77">
        <v>5.1470000000000002</v>
      </c>
      <c r="D783" s="77">
        <v>5.0670000000000002</v>
      </c>
      <c r="E783" s="128">
        <v>88.711492570106401</v>
      </c>
      <c r="F783" s="128">
        <v>396.01697398221199</v>
      </c>
      <c r="G783" s="60"/>
      <c r="H783" s="21"/>
      <c r="I783" s="16"/>
      <c r="J783" s="21"/>
      <c r="K783" s="21"/>
    </row>
    <row r="784" spans="1:11" x14ac:dyDescent="0.25">
      <c r="A784" s="77">
        <v>2.81</v>
      </c>
      <c r="B784" s="77">
        <v>6.47</v>
      </c>
      <c r="C784" s="77">
        <v>5.1470000000000002</v>
      </c>
      <c r="D784" s="77">
        <v>5.077</v>
      </c>
      <c r="E784" s="128">
        <v>76.425599830580225</v>
      </c>
      <c r="F784" s="128">
        <v>341.17152020369321</v>
      </c>
      <c r="G784" s="60"/>
      <c r="H784" s="21"/>
      <c r="I784" s="16"/>
      <c r="J784" s="21"/>
      <c r="K784" s="21"/>
    </row>
    <row r="785" spans="1:11" x14ac:dyDescent="0.25">
      <c r="A785" s="77">
        <v>2.81</v>
      </c>
      <c r="B785" s="77">
        <v>6.54</v>
      </c>
      <c r="C785" s="77">
        <v>5.1470000000000002</v>
      </c>
      <c r="D785" s="77">
        <v>5.0759999999999996</v>
      </c>
      <c r="E785" s="128">
        <v>77.902635856708216</v>
      </c>
      <c r="F785" s="128">
        <v>347.76515672793118</v>
      </c>
      <c r="G785" s="60"/>
      <c r="H785" s="21"/>
      <c r="I785" s="16"/>
      <c r="J785" s="21"/>
      <c r="K785" s="21"/>
    </row>
    <row r="786" spans="1:11" x14ac:dyDescent="0.25">
      <c r="A786" s="77">
        <v>2.81</v>
      </c>
      <c r="B786" s="77">
        <v>6.15</v>
      </c>
      <c r="C786" s="77">
        <v>5.1470000000000002</v>
      </c>
      <c r="D786" s="77">
        <v>5.0839999999999996</v>
      </c>
      <c r="E786" s="128">
        <v>69.647552427153784</v>
      </c>
      <c r="F786" s="128">
        <v>310.91363879005723</v>
      </c>
      <c r="G786" s="60"/>
      <c r="H786" s="21"/>
      <c r="I786" s="16"/>
      <c r="J786" s="21"/>
      <c r="K786" s="21"/>
    </row>
    <row r="787" spans="1:11" x14ac:dyDescent="0.25">
      <c r="A787" s="77">
        <v>2.81</v>
      </c>
      <c r="B787" s="77">
        <v>6.11</v>
      </c>
      <c r="C787" s="77">
        <v>5.1470000000000002</v>
      </c>
      <c r="D787" s="77">
        <v>5.0819999999999999</v>
      </c>
      <c r="E787" s="128">
        <v>68.840531250417968</v>
      </c>
      <c r="F787" s="128">
        <v>307.31101555499089</v>
      </c>
      <c r="G787" s="60"/>
      <c r="H787" s="21"/>
      <c r="I787" s="16"/>
      <c r="J787" s="21"/>
      <c r="K787" s="21"/>
    </row>
    <row r="788" spans="1:11" x14ac:dyDescent="0.25">
      <c r="A788" s="73">
        <v>2.81</v>
      </c>
      <c r="B788" s="73">
        <v>7.03</v>
      </c>
      <c r="C788" s="73">
        <v>5.1470000000000002</v>
      </c>
      <c r="D788" s="73">
        <v>5.0659999999999998</v>
      </c>
      <c r="E788" s="129">
        <v>88.310470685001249</v>
      </c>
      <c r="F788" s="129">
        <v>394.22677218491407</v>
      </c>
      <c r="G788" s="76"/>
      <c r="H788" s="27"/>
      <c r="I788" s="20"/>
      <c r="J788" s="21"/>
      <c r="K788" s="21"/>
    </row>
    <row r="789" spans="1:11" x14ac:dyDescent="0.25">
      <c r="A789" s="21"/>
      <c r="B789" s="21"/>
      <c r="C789" s="21"/>
      <c r="D789" s="21"/>
      <c r="E789" s="21"/>
      <c r="F789" s="16"/>
      <c r="G789" s="60"/>
      <c r="H789" s="21"/>
      <c r="I789" s="21"/>
      <c r="J789" s="21"/>
      <c r="K789" s="21"/>
    </row>
    <row r="790" spans="1:11" x14ac:dyDescent="0.25">
      <c r="A790" s="67">
        <v>2.8</v>
      </c>
      <c r="B790" s="67">
        <v>7.78</v>
      </c>
      <c r="C790" s="67">
        <v>5.1639999999999997</v>
      </c>
      <c r="D790" s="67">
        <v>5.0869999999999997</v>
      </c>
      <c r="E790" s="127">
        <v>104.12729930719387</v>
      </c>
      <c r="F790" s="127">
        <v>464.83467683724416</v>
      </c>
      <c r="G790" s="86">
        <f>AVERAGE(F790:F792)</f>
        <v>350.28222704602382</v>
      </c>
      <c r="H790" s="71">
        <f>STDEV(F790:F792)</f>
        <v>102.70590027260394</v>
      </c>
      <c r="I790" s="72">
        <v>3</v>
      </c>
      <c r="J790" s="21"/>
      <c r="K790" s="21"/>
    </row>
    <row r="791" spans="1:11" x14ac:dyDescent="0.25">
      <c r="A791" s="77">
        <v>2.8</v>
      </c>
      <c r="B791" s="77">
        <v>6.23</v>
      </c>
      <c r="C791" s="77">
        <v>5.1639999999999997</v>
      </c>
      <c r="D791" s="77">
        <v>5.0960000000000001</v>
      </c>
      <c r="E791" s="128">
        <v>71.591539253743164</v>
      </c>
      <c r="F791" s="128">
        <v>319.59179038263488</v>
      </c>
      <c r="G791" s="57"/>
      <c r="H791" s="21"/>
      <c r="I791" s="16"/>
      <c r="J791" s="21"/>
      <c r="K791" s="21"/>
    </row>
    <row r="792" spans="1:11" x14ac:dyDescent="0.25">
      <c r="A792" s="73">
        <v>2.8</v>
      </c>
      <c r="B792" s="73">
        <v>5.67</v>
      </c>
      <c r="C792" s="73">
        <v>5.1639999999999997</v>
      </c>
      <c r="D792" s="73">
        <v>5.1150000000000002</v>
      </c>
      <c r="E792" s="129">
        <v>59.680610631077386</v>
      </c>
      <c r="F792" s="129">
        <v>266.42021391819259</v>
      </c>
      <c r="G792" s="130"/>
      <c r="H792" s="27"/>
      <c r="I792" s="20"/>
      <c r="J792" s="21"/>
      <c r="K792" s="21"/>
    </row>
    <row r="793" spans="1:11" x14ac:dyDescent="0.25">
      <c r="A793" s="89">
        <v>2.8</v>
      </c>
      <c r="B793" s="89">
        <v>18.399999999999999</v>
      </c>
      <c r="C793" s="89">
        <v>5.165</v>
      </c>
      <c r="D793" s="89">
        <v>1.113</v>
      </c>
      <c r="E793" s="131">
        <v>1491.1128938682712</v>
      </c>
      <c r="F793" s="131">
        <v>6656.4770695173493</v>
      </c>
      <c r="G793" s="64">
        <f>AVERAGE(F793)</f>
        <v>6656.4770695173493</v>
      </c>
      <c r="H793" s="65" t="e">
        <f>STDEV(F793)</f>
        <v>#DIV/0!</v>
      </c>
      <c r="I793" s="66">
        <v>1</v>
      </c>
      <c r="J793" s="21"/>
      <c r="K793" s="21"/>
    </row>
    <row r="794" spans="1:11" x14ac:dyDescent="0.25">
      <c r="A794" s="67">
        <v>2.8</v>
      </c>
      <c r="B794" s="67">
        <v>3.34</v>
      </c>
      <c r="C794" s="67">
        <v>5.1630000000000003</v>
      </c>
      <c r="D794" s="67">
        <v>5.1479999999999997</v>
      </c>
      <c r="E794" s="127">
        <v>11.154962442295091</v>
      </c>
      <c r="F794" s="127">
        <v>49.796867838649518</v>
      </c>
      <c r="G794" s="60">
        <f>AVERAGE(F794:F796)</f>
        <v>43.68641729390351</v>
      </c>
      <c r="H794" s="71">
        <f>STDEV(F794:F796)</f>
        <v>39.142274381996359</v>
      </c>
      <c r="I794" s="72">
        <v>3</v>
      </c>
      <c r="J794" s="67" t="s">
        <v>284</v>
      </c>
      <c r="K794" s="21"/>
    </row>
    <row r="795" spans="1:11" x14ac:dyDescent="0.25">
      <c r="A795" s="77">
        <v>2.8</v>
      </c>
      <c r="B795" s="77">
        <v>2.82</v>
      </c>
      <c r="C795" s="77">
        <v>5.1630000000000003</v>
      </c>
      <c r="D795" s="77">
        <v>5.1369999999999996</v>
      </c>
      <c r="E795" s="128">
        <v>0.41403143968547124</v>
      </c>
      <c r="F795" s="128">
        <v>1.8482777498999121</v>
      </c>
      <c r="G795" s="60"/>
      <c r="H795" s="21"/>
      <c r="I795" s="16"/>
      <c r="J795" s="77" t="s">
        <v>284</v>
      </c>
      <c r="K795" s="21"/>
    </row>
    <row r="796" spans="1:11" x14ac:dyDescent="0.25">
      <c r="A796" s="73">
        <v>2.8</v>
      </c>
      <c r="B796" s="73">
        <v>3.66</v>
      </c>
      <c r="C796" s="73">
        <v>5.1630000000000003</v>
      </c>
      <c r="D796" s="73">
        <v>5.141</v>
      </c>
      <c r="E796" s="129">
        <v>17.789499852861969</v>
      </c>
      <c r="F796" s="129">
        <v>79.414106293161112</v>
      </c>
      <c r="G796" s="60"/>
      <c r="H796" s="27"/>
      <c r="I796" s="20"/>
      <c r="J796" s="73" t="s">
        <v>284</v>
      </c>
      <c r="K796" s="21"/>
    </row>
    <row r="797" spans="1:11" x14ac:dyDescent="0.25">
      <c r="A797" s="67">
        <v>2.8</v>
      </c>
      <c r="B797" s="67">
        <v>4.3600000000000003</v>
      </c>
      <c r="C797" s="67">
        <v>5.16</v>
      </c>
      <c r="D797" s="67">
        <v>5.117</v>
      </c>
      <c r="E797" s="127">
        <v>32.401838181204518</v>
      </c>
      <c r="F797" s="127">
        <v>144.64504582471508</v>
      </c>
      <c r="G797" s="70">
        <f>AVERAGE(F797:F804)</f>
        <v>169.03023139661934</v>
      </c>
      <c r="H797" s="71">
        <f>STDEV(F797:F804)</f>
        <v>59.13661221346235</v>
      </c>
      <c r="I797" s="72">
        <f>COUNT(F797:F804)</f>
        <v>8</v>
      </c>
      <c r="J797" s="21"/>
      <c r="K797" s="21"/>
    </row>
    <row r="798" spans="1:11" x14ac:dyDescent="0.25">
      <c r="A798" s="77">
        <v>2.8</v>
      </c>
      <c r="B798" s="77">
        <v>5.26</v>
      </c>
      <c r="C798" s="77">
        <v>5.16</v>
      </c>
      <c r="D798" s="77">
        <v>5.109</v>
      </c>
      <c r="E798" s="128">
        <v>51.175214515125369</v>
      </c>
      <c r="F798" s="128">
        <v>228.45127511697117</v>
      </c>
      <c r="G798" s="60"/>
      <c r="H798" s="21"/>
      <c r="I798" s="16"/>
      <c r="J798" s="21"/>
      <c r="K798" s="21"/>
    </row>
    <row r="799" spans="1:11" x14ac:dyDescent="0.25">
      <c r="A799" s="77">
        <v>2.8</v>
      </c>
      <c r="B799" s="77">
        <v>4.28</v>
      </c>
      <c r="C799" s="77">
        <v>5.16</v>
      </c>
      <c r="D799" s="77">
        <v>5.1269999999999998</v>
      </c>
      <c r="E799" s="128">
        <v>30.680247963317729</v>
      </c>
      <c r="F799" s="128">
        <v>136.95969493304668</v>
      </c>
      <c r="G799" s="57"/>
      <c r="H799" s="21"/>
      <c r="I799" s="16"/>
      <c r="J799" s="21"/>
      <c r="K799" s="21"/>
    </row>
    <row r="800" spans="1:11" x14ac:dyDescent="0.25">
      <c r="A800" s="77">
        <v>2.8</v>
      </c>
      <c r="B800" s="77">
        <v>5.12</v>
      </c>
      <c r="C800" s="77">
        <v>5.16</v>
      </c>
      <c r="D800" s="77">
        <v>5.1109999999999998</v>
      </c>
      <c r="E800" s="128">
        <v>48.243918077384443</v>
      </c>
      <c r="F800" s="128">
        <v>215.3656746892519</v>
      </c>
      <c r="G800" s="57"/>
      <c r="H800" s="21"/>
      <c r="I800" s="16"/>
      <c r="J800" s="21"/>
      <c r="K800" s="21"/>
    </row>
    <row r="801" spans="1:11" x14ac:dyDescent="0.25">
      <c r="A801" s="77">
        <v>2.8</v>
      </c>
      <c r="B801" s="77">
        <v>4.2</v>
      </c>
      <c r="C801" s="77">
        <v>5.16</v>
      </c>
      <c r="D801" s="77">
        <v>5.1289999999999996</v>
      </c>
      <c r="E801" s="128">
        <v>29.010539411705302</v>
      </c>
      <c r="F801" s="128">
        <v>129.50594898779366</v>
      </c>
      <c r="G801" s="57"/>
      <c r="H801" s="21"/>
      <c r="I801" s="16"/>
      <c r="J801" s="21"/>
      <c r="K801" s="21"/>
    </row>
    <row r="802" spans="1:11" x14ac:dyDescent="0.25">
      <c r="A802" s="77">
        <v>2.8</v>
      </c>
      <c r="B802" s="77">
        <v>5.56</v>
      </c>
      <c r="C802" s="77">
        <v>5.16</v>
      </c>
      <c r="D802" s="77">
        <v>5.1020000000000003</v>
      </c>
      <c r="E802" s="128">
        <v>57.494869845673485</v>
      </c>
      <c r="F802" s="128">
        <v>256.662848478071</v>
      </c>
      <c r="G802" s="57"/>
      <c r="H802" s="21"/>
      <c r="I802" s="16"/>
      <c r="J802" s="21"/>
      <c r="K802" s="21"/>
    </row>
    <row r="803" spans="1:11" x14ac:dyDescent="0.25">
      <c r="A803" s="77">
        <v>2.8</v>
      </c>
      <c r="B803" s="77">
        <v>3.67</v>
      </c>
      <c r="C803" s="77">
        <v>5.16</v>
      </c>
      <c r="D803" s="77">
        <v>5.1360000000000001</v>
      </c>
      <c r="E803" s="128">
        <v>18.003407220612726</v>
      </c>
      <c r="F803" s="128">
        <v>80.369010173537276</v>
      </c>
      <c r="G803" s="57"/>
      <c r="H803" s="21"/>
      <c r="I803" s="16"/>
      <c r="J803" s="21"/>
      <c r="K803" s="21"/>
    </row>
    <row r="804" spans="1:11" x14ac:dyDescent="0.25">
      <c r="A804" s="73">
        <v>2.8</v>
      </c>
      <c r="B804" s="73">
        <v>4.53</v>
      </c>
      <c r="C804" s="73">
        <v>5.16</v>
      </c>
      <c r="D804" s="73">
        <v>5.1210000000000004</v>
      </c>
      <c r="E804" s="129">
        <v>35.904740702396438</v>
      </c>
      <c r="F804" s="129">
        <v>160.28235296956794</v>
      </c>
      <c r="G804" s="130"/>
      <c r="H804" s="27"/>
      <c r="I804" s="20"/>
      <c r="J804" s="21"/>
      <c r="K804" s="21"/>
    </row>
    <row r="805" spans="1:11" x14ac:dyDescent="0.25">
      <c r="A805" s="67">
        <v>2.8</v>
      </c>
      <c r="B805" s="67">
        <v>4.03</v>
      </c>
      <c r="C805" s="67">
        <v>5.1630000000000003</v>
      </c>
      <c r="D805" s="67">
        <v>5.1459999999999999</v>
      </c>
      <c r="E805" s="127">
        <v>25.418400621522004</v>
      </c>
      <c r="F805" s="127">
        <v>113.47028221453638</v>
      </c>
      <c r="G805" s="86">
        <f>AVERAGE(F805:F811)</f>
        <v>243.47008332772185</v>
      </c>
      <c r="H805" s="71">
        <f>STDEV(F805:F811)</f>
        <v>75.766637651705608</v>
      </c>
      <c r="I805" s="72">
        <f>COUNT(F805:F811)</f>
        <v>7</v>
      </c>
      <c r="J805" s="21"/>
      <c r="K805" s="21"/>
    </row>
    <row r="806" spans="1:11" x14ac:dyDescent="0.25">
      <c r="A806" s="77">
        <v>2.8</v>
      </c>
      <c r="B806" s="77">
        <v>6.01</v>
      </c>
      <c r="C806" s="77">
        <v>5.1630000000000003</v>
      </c>
      <c r="D806" s="77">
        <v>5.1070000000000002</v>
      </c>
      <c r="E806" s="128">
        <v>66.842404671845372</v>
      </c>
      <c r="F806" s="128">
        <v>298.39117869558493</v>
      </c>
      <c r="G806" s="57"/>
      <c r="H806" s="21"/>
      <c r="I806" s="16"/>
      <c r="J806" s="21"/>
      <c r="K806" s="21"/>
    </row>
    <row r="807" spans="1:11" x14ac:dyDescent="0.25">
      <c r="A807" s="77">
        <v>2.8</v>
      </c>
      <c r="B807" s="77">
        <v>5.8</v>
      </c>
      <c r="C807" s="77">
        <v>5.1630000000000003</v>
      </c>
      <c r="D807" s="77">
        <v>5.1139999999999999</v>
      </c>
      <c r="E807" s="128">
        <v>62.384029301845814</v>
      </c>
      <c r="F807" s="128">
        <v>278.48854520636991</v>
      </c>
      <c r="G807" s="57"/>
      <c r="H807" s="21"/>
      <c r="I807" s="16"/>
      <c r="J807" s="21"/>
      <c r="K807" s="21"/>
    </row>
    <row r="808" spans="1:11" x14ac:dyDescent="0.25">
      <c r="A808" s="77">
        <v>2.8</v>
      </c>
      <c r="B808" s="77">
        <v>6.48</v>
      </c>
      <c r="C808" s="77">
        <v>5.1630000000000003</v>
      </c>
      <c r="D808" s="77">
        <v>5.1020000000000003</v>
      </c>
      <c r="E808" s="128">
        <v>76.704396127445023</v>
      </c>
      <c r="F808" s="128">
        <v>342.41609475252733</v>
      </c>
      <c r="G808" s="57"/>
      <c r="H808" s="21"/>
      <c r="I808" s="16"/>
      <c r="J808" s="21"/>
      <c r="K808" s="21"/>
    </row>
    <row r="809" spans="1:11" x14ac:dyDescent="0.25">
      <c r="A809" s="77">
        <v>2.8</v>
      </c>
      <c r="B809" s="77">
        <v>4.79</v>
      </c>
      <c r="C809" s="77">
        <v>5.1630000000000003</v>
      </c>
      <c r="D809" s="77">
        <v>5.1269999999999998</v>
      </c>
      <c r="E809" s="128">
        <v>41.27647958135249</v>
      </c>
      <c r="F809" s="128">
        <v>184.26233249911564</v>
      </c>
      <c r="G809" s="57"/>
      <c r="H809" s="21"/>
      <c r="I809" s="16"/>
      <c r="J809" s="21"/>
      <c r="K809" s="21"/>
    </row>
    <row r="810" spans="1:11" x14ac:dyDescent="0.25">
      <c r="A810" s="77">
        <v>2.8</v>
      </c>
      <c r="B810" s="77">
        <v>5.41</v>
      </c>
      <c r="C810" s="77">
        <v>5.1630000000000003</v>
      </c>
      <c r="D810" s="77">
        <v>5.1189999999999998</v>
      </c>
      <c r="E810" s="128">
        <v>54.221093082474397</v>
      </c>
      <c r="F810" s="128">
        <v>242.04838162947397</v>
      </c>
      <c r="G810" s="57"/>
      <c r="H810" s="21"/>
      <c r="I810" s="16"/>
      <c r="J810" s="21"/>
      <c r="K810" s="21"/>
    </row>
    <row r="811" spans="1:11" x14ac:dyDescent="0.25">
      <c r="A811" s="73">
        <v>2.8</v>
      </c>
      <c r="B811" s="73">
        <v>5.44</v>
      </c>
      <c r="C811" s="73">
        <v>5.1630000000000003</v>
      </c>
      <c r="D811" s="73">
        <v>5.1109999999999998</v>
      </c>
      <c r="E811" s="129">
        <v>54.930169193442154</v>
      </c>
      <c r="F811" s="129">
        <v>245.21376829644512</v>
      </c>
      <c r="G811" s="130"/>
      <c r="H811" s="27"/>
      <c r="I811" s="20"/>
      <c r="J811" s="21"/>
      <c r="K811" s="21"/>
    </row>
    <row r="812" spans="1:11" x14ac:dyDescent="0.25">
      <c r="A812" s="67">
        <v>2.8</v>
      </c>
      <c r="B812" s="67">
        <v>19.899999999999999</v>
      </c>
      <c r="C812" s="67">
        <v>5.1609999999999996</v>
      </c>
      <c r="D812" s="67">
        <v>4.4089999999999998</v>
      </c>
      <c r="E812" s="127">
        <v>412.28794486700838</v>
      </c>
      <c r="F812" s="127">
        <v>1840.4946146808122</v>
      </c>
      <c r="G812" s="60">
        <f>AVERAGE(F812:F813)</f>
        <v>1790.7408447924231</v>
      </c>
      <c r="H812" s="71">
        <f>STDEV(F812:F813)</f>
        <v>70.362456155350003</v>
      </c>
      <c r="I812" s="72">
        <f>COUNT(F812:F813)</f>
        <v>2</v>
      </c>
      <c r="J812" s="67" t="s">
        <v>285</v>
      </c>
      <c r="K812" s="21"/>
    </row>
    <row r="813" spans="1:11" x14ac:dyDescent="0.25">
      <c r="A813" s="73">
        <v>2.8</v>
      </c>
      <c r="B813" s="73">
        <v>19.899999999999999</v>
      </c>
      <c r="C813" s="73">
        <v>5.1609999999999996</v>
      </c>
      <c r="D813" s="73">
        <v>4.6609999999999996</v>
      </c>
      <c r="E813" s="129">
        <v>389.99732866737617</v>
      </c>
      <c r="F813" s="129">
        <v>1740.987074904034</v>
      </c>
      <c r="G813" s="60"/>
      <c r="H813" s="27"/>
      <c r="I813" s="20"/>
      <c r="J813" s="73" t="s">
        <v>286</v>
      </c>
      <c r="K813" s="21"/>
    </row>
    <row r="814" spans="1:11" x14ac:dyDescent="0.25">
      <c r="A814" s="89">
        <v>2.8</v>
      </c>
      <c r="B814" s="89"/>
      <c r="C814" s="89">
        <v>5.1639999999999997</v>
      </c>
      <c r="D814" s="89"/>
      <c r="E814" s="131" t="e">
        <v>#DIV/0!</v>
      </c>
      <c r="F814" s="131" t="e">
        <v>#DIV/0!</v>
      </c>
      <c r="G814" s="64"/>
      <c r="H814" s="65"/>
      <c r="I814" s="66">
        <v>1</v>
      </c>
      <c r="J814" s="21"/>
      <c r="K814" s="21"/>
    </row>
    <row r="815" spans="1:11" x14ac:dyDescent="0.25">
      <c r="A815" s="21"/>
      <c r="B815" s="21"/>
      <c r="C815" s="21"/>
      <c r="D815" s="21"/>
      <c r="E815" s="21"/>
      <c r="F815" s="16"/>
      <c r="G815" s="60"/>
      <c r="H815" s="21"/>
      <c r="I815" s="21"/>
      <c r="J815" s="21"/>
      <c r="K815" s="21"/>
    </row>
    <row r="816" spans="1:11" x14ac:dyDescent="0.25">
      <c r="A816" s="67">
        <v>2.79</v>
      </c>
      <c r="B816" s="67">
        <v>2.8</v>
      </c>
      <c r="C816" s="67">
        <v>5.133</v>
      </c>
      <c r="D816" s="67">
        <v>5.0999999999999996</v>
      </c>
      <c r="E816" s="81">
        <v>0.20730599139758449</v>
      </c>
      <c r="F816" s="82">
        <v>0.92543467619795694</v>
      </c>
      <c r="G816" s="70">
        <f>AVERAGE(F816:F817)</f>
        <v>0.46271733809897847</v>
      </c>
      <c r="H816" s="71">
        <f>STDEV(F816:F817)</f>
        <v>0.65438113508475226</v>
      </c>
      <c r="I816" s="72">
        <v>2</v>
      </c>
      <c r="J816" s="21"/>
      <c r="K816" s="21"/>
    </row>
    <row r="817" spans="1:11" x14ac:dyDescent="0.25">
      <c r="A817" s="73">
        <v>2.79</v>
      </c>
      <c r="B817" s="73">
        <v>2.79</v>
      </c>
      <c r="C817" s="73">
        <v>5.133</v>
      </c>
      <c r="D817" s="73">
        <v>5.1349999999999998</v>
      </c>
      <c r="E817" s="87">
        <v>0</v>
      </c>
      <c r="F817" s="132">
        <v>0</v>
      </c>
      <c r="G817" s="76"/>
      <c r="H817" s="27"/>
      <c r="I817" s="20"/>
      <c r="J817" s="21"/>
      <c r="K817" s="21"/>
    </row>
    <row r="818" spans="1:11" x14ac:dyDescent="0.25">
      <c r="A818" s="67">
        <v>2.81</v>
      </c>
      <c r="B818" s="67">
        <v>2.92</v>
      </c>
      <c r="C818" s="67">
        <v>5.149</v>
      </c>
      <c r="D818" s="67">
        <v>5.117</v>
      </c>
      <c r="E818" s="81">
        <v>2.279874419530461</v>
      </c>
      <c r="F818" s="82">
        <v>10.177587396225931</v>
      </c>
      <c r="G818" s="70">
        <f>AVERAGE(F818:F826)</f>
        <v>7.1614335514853105</v>
      </c>
      <c r="H818" s="71">
        <f>STDEV(F818:F826)</f>
        <v>3.677159785684434</v>
      </c>
      <c r="I818" s="72">
        <f>COUNT(F818:F826)</f>
        <v>9</v>
      </c>
      <c r="J818" s="21"/>
      <c r="K818" s="21"/>
    </row>
    <row r="819" spans="1:11" x14ac:dyDescent="0.25">
      <c r="A819" s="77">
        <v>2.81</v>
      </c>
      <c r="B819" s="77">
        <v>2.92</v>
      </c>
      <c r="C819" s="77">
        <v>5.149</v>
      </c>
      <c r="D819" s="77">
        <v>5.1479999999999997</v>
      </c>
      <c r="E819" s="84">
        <v>2.2661455720158061</v>
      </c>
      <c r="F819" s="85">
        <v>10.11630044803576</v>
      </c>
      <c r="G819" s="60"/>
      <c r="H819" s="21"/>
      <c r="I819" s="16"/>
      <c r="J819" s="21"/>
      <c r="K819" s="21"/>
    </row>
    <row r="820" spans="1:11" x14ac:dyDescent="0.25">
      <c r="A820" s="77">
        <v>2.81</v>
      </c>
      <c r="B820" s="77">
        <v>2.95</v>
      </c>
      <c r="C820" s="77">
        <v>5.149</v>
      </c>
      <c r="D820" s="77">
        <v>5.1459999999999999</v>
      </c>
      <c r="E820" s="84">
        <v>2.8853062160605507</v>
      </c>
      <c r="F820" s="85">
        <v>12.880295479115905</v>
      </c>
      <c r="G820" s="60"/>
      <c r="H820" s="21"/>
      <c r="I820" s="16"/>
      <c r="J820" s="21"/>
      <c r="K820" s="21"/>
    </row>
    <row r="821" spans="1:11" x14ac:dyDescent="0.25">
      <c r="A821" s="77">
        <v>2.81</v>
      </c>
      <c r="B821" s="77">
        <v>2.91</v>
      </c>
      <c r="C821" s="77">
        <v>5.149</v>
      </c>
      <c r="D821" s="77">
        <v>5.1509999999999998</v>
      </c>
      <c r="E821" s="84">
        <v>2.0589324940854197</v>
      </c>
      <c r="F821" s="85">
        <v>9.1912805468467216</v>
      </c>
      <c r="G821" s="60"/>
      <c r="H821" s="21"/>
      <c r="I821" s="16"/>
      <c r="J821" s="21"/>
      <c r="K821" s="21"/>
    </row>
    <row r="822" spans="1:11" x14ac:dyDescent="0.25">
      <c r="A822" s="77">
        <v>2.81</v>
      </c>
      <c r="B822" s="77">
        <v>2.84</v>
      </c>
      <c r="C822" s="77">
        <v>5.149</v>
      </c>
      <c r="D822" s="77">
        <v>5.1520000000000001</v>
      </c>
      <c r="E822" s="84">
        <v>0.6175598569701426</v>
      </c>
      <c r="F822" s="85">
        <v>2.7568489575004138</v>
      </c>
      <c r="G822" s="60"/>
      <c r="H822" s="21"/>
      <c r="I822" s="16"/>
      <c r="J822" s="21"/>
      <c r="K822" s="21"/>
    </row>
    <row r="823" spans="1:11" x14ac:dyDescent="0.25">
      <c r="A823" s="77">
        <v>2.81</v>
      </c>
      <c r="B823" s="77">
        <v>2.89</v>
      </c>
      <c r="C823" s="77">
        <v>5.149</v>
      </c>
      <c r="D823" s="77">
        <v>5.149</v>
      </c>
      <c r="E823" s="84">
        <v>1.6477857878475812</v>
      </c>
      <c r="F823" s="85">
        <v>7.355880535530388</v>
      </c>
      <c r="G823" s="60"/>
      <c r="H823" s="21"/>
      <c r="I823" s="16"/>
      <c r="J823" s="21"/>
      <c r="K823" s="21"/>
    </row>
    <row r="824" spans="1:11" x14ac:dyDescent="0.25">
      <c r="A824" s="77">
        <v>2.81</v>
      </c>
      <c r="B824" s="77">
        <v>2.85</v>
      </c>
      <c r="C824" s="77">
        <v>5.1470000000000002</v>
      </c>
      <c r="D824" s="77">
        <v>5.1150000000000002</v>
      </c>
      <c r="E824" s="84">
        <v>0.82904725806955049</v>
      </c>
      <c r="F824" s="85">
        <v>3.7009498647482806</v>
      </c>
      <c r="G824" s="60"/>
      <c r="H824" s="21"/>
      <c r="I824" s="16"/>
      <c r="J824" s="21"/>
      <c r="K824" s="21"/>
    </row>
    <row r="825" spans="1:11" x14ac:dyDescent="0.25">
      <c r="A825" s="77">
        <v>2.81</v>
      </c>
      <c r="B825" s="77">
        <v>2.87</v>
      </c>
      <c r="C825" s="77">
        <v>5.1470000000000002</v>
      </c>
      <c r="D825" s="77">
        <v>5.1470000000000002</v>
      </c>
      <c r="E825" s="84">
        <v>1.2358393408856858</v>
      </c>
      <c r="F825" s="85">
        <v>5.5169104016477899</v>
      </c>
      <c r="G825" s="60"/>
      <c r="H825" s="21"/>
      <c r="I825" s="16"/>
      <c r="J825" s="21"/>
      <c r="K825" s="21"/>
    </row>
    <row r="826" spans="1:11" x14ac:dyDescent="0.25">
      <c r="A826" s="73">
        <v>2.81</v>
      </c>
      <c r="B826" s="73">
        <v>2.84</v>
      </c>
      <c r="C826" s="73">
        <v>5.1470000000000002</v>
      </c>
      <c r="D826" s="73">
        <v>5.15</v>
      </c>
      <c r="E826" s="87">
        <v>0.61755971723675518</v>
      </c>
      <c r="F826" s="132">
        <v>2.756848333716599</v>
      </c>
      <c r="G826" s="76"/>
      <c r="H826" s="27"/>
      <c r="I826" s="20"/>
      <c r="J826" s="21"/>
      <c r="K826" s="21"/>
    </row>
    <row r="827" spans="1:11" x14ac:dyDescent="0.25">
      <c r="A827" s="21"/>
      <c r="B827" s="21"/>
      <c r="C827" s="21"/>
      <c r="D827" s="21"/>
      <c r="E827" s="21"/>
      <c r="F827" s="16"/>
      <c r="G827" s="60"/>
      <c r="H827" s="21"/>
      <c r="I827" s="21"/>
      <c r="J827" s="21"/>
      <c r="K827" s="21"/>
    </row>
    <row r="828" spans="1:11" x14ac:dyDescent="0.25">
      <c r="A828" s="77">
        <v>2.86</v>
      </c>
      <c r="B828" s="77">
        <v>8.24</v>
      </c>
      <c r="C828" s="77">
        <v>5.1509999999999998</v>
      </c>
      <c r="D828" s="77">
        <v>5.0419999999999998</v>
      </c>
      <c r="E828" s="84">
        <v>113.20920743611542</v>
      </c>
      <c r="F828" s="85">
        <v>505.37722291556287</v>
      </c>
      <c r="G828" s="60"/>
      <c r="H828" s="21"/>
      <c r="I828" s="21"/>
      <c r="J828" s="21"/>
      <c r="K828" s="21"/>
    </row>
    <row r="829" spans="1:11" x14ac:dyDescent="0.25">
      <c r="A829" s="77">
        <v>2.86</v>
      </c>
      <c r="B829" s="77">
        <v>8.2799999999999994</v>
      </c>
      <c r="C829" s="77">
        <v>5.1509999999999998</v>
      </c>
      <c r="D829" s="77">
        <v>5.0430000000000001</v>
      </c>
      <c r="E829" s="84">
        <v>114.02829589321739</v>
      </c>
      <c r="F829" s="85">
        <v>509.03371569691177</v>
      </c>
      <c r="G829" s="60"/>
      <c r="H829" s="21"/>
      <c r="I829" s="21"/>
      <c r="J829" s="21"/>
      <c r="K829" s="21"/>
    </row>
    <row r="830" spans="1:11" x14ac:dyDescent="0.25">
      <c r="A830" s="77">
        <v>2.86</v>
      </c>
      <c r="B830" s="77">
        <v>9.07</v>
      </c>
      <c r="C830" s="77">
        <v>5.1509999999999998</v>
      </c>
      <c r="D830" s="77">
        <v>5.0259999999999998</v>
      </c>
      <c r="E830" s="84">
        <v>131.09056387731275</v>
      </c>
      <c r="F830" s="85">
        <v>585.20138620471187</v>
      </c>
      <c r="G830" s="60"/>
      <c r="H830" s="21"/>
      <c r="I830" s="21"/>
      <c r="J830" s="21"/>
      <c r="K830" s="21"/>
    </row>
    <row r="831" spans="1:11" x14ac:dyDescent="0.25">
      <c r="A831" s="77">
        <v>2.86</v>
      </c>
      <c r="B831" s="77">
        <v>8.09</v>
      </c>
      <c r="C831" s="77">
        <v>5.1509999999999998</v>
      </c>
      <c r="D831" s="77">
        <v>5.0469999999999997</v>
      </c>
      <c r="E831" s="84">
        <v>109.94378894009085</v>
      </c>
      <c r="F831" s="85">
        <v>490.80006820745962</v>
      </c>
      <c r="G831" s="60"/>
      <c r="H831" s="21"/>
      <c r="I831" s="21"/>
      <c r="J831" s="21"/>
      <c r="K831" s="21"/>
    </row>
    <row r="832" spans="1:11" x14ac:dyDescent="0.25">
      <c r="A832" s="77">
        <v>2.86</v>
      </c>
      <c r="B832" s="77">
        <v>6.95</v>
      </c>
      <c r="C832" s="77">
        <v>5.1509999999999998</v>
      </c>
      <c r="D832" s="77">
        <v>5.0679999999999996</v>
      </c>
      <c r="E832" s="84">
        <v>85.622719480563816</v>
      </c>
      <c r="F832" s="85">
        <v>382.22838203318497</v>
      </c>
      <c r="G832" s="60"/>
      <c r="H832" s="21"/>
      <c r="I832" s="21"/>
      <c r="J832" s="21"/>
      <c r="K832" s="21"/>
    </row>
    <row r="833" spans="1:11" x14ac:dyDescent="0.25">
      <c r="A833" s="77">
        <v>2.86</v>
      </c>
      <c r="B833" s="77">
        <v>7.23</v>
      </c>
      <c r="C833" s="77">
        <v>5.1509999999999998</v>
      </c>
      <c r="D833" s="77">
        <v>5.0640000000000001</v>
      </c>
      <c r="E833" s="84">
        <v>91.556684123954895</v>
      </c>
      <c r="F833" s="85">
        <v>408.71819359774707</v>
      </c>
      <c r="G833" s="60"/>
      <c r="H833" s="21"/>
      <c r="I833" s="21"/>
      <c r="J833" s="21"/>
      <c r="K833" s="21"/>
    </row>
    <row r="834" spans="1:11" x14ac:dyDescent="0.25">
      <c r="A834" s="77">
        <v>2.86</v>
      </c>
      <c r="B834" s="77">
        <v>7.9</v>
      </c>
      <c r="C834" s="77">
        <v>5.1509999999999998</v>
      </c>
      <c r="D834" s="77">
        <v>5.0510000000000002</v>
      </c>
      <c r="E834" s="84">
        <v>105.86575121199401</v>
      </c>
      <c r="F834" s="85">
        <v>472.59529998546247</v>
      </c>
      <c r="G834" s="60"/>
      <c r="H834" s="21"/>
      <c r="I834" s="21"/>
      <c r="J834" s="21"/>
      <c r="K834" s="21"/>
    </row>
    <row r="835" spans="1:11" x14ac:dyDescent="0.25">
      <c r="A835" s="77">
        <v>2.86</v>
      </c>
      <c r="B835" s="77">
        <v>7.14</v>
      </c>
      <c r="C835" s="77">
        <v>5.1509999999999998</v>
      </c>
      <c r="D835" s="77">
        <v>5.0659999999999998</v>
      </c>
      <c r="E835" s="84">
        <v>89.635676221151627</v>
      </c>
      <c r="F835" s="85">
        <v>400.14262221884297</v>
      </c>
      <c r="G835" s="60"/>
      <c r="H835" s="21"/>
      <c r="I835" s="21"/>
      <c r="J835" s="21"/>
      <c r="K835" s="21"/>
    </row>
    <row r="836" spans="1:11" x14ac:dyDescent="0.25">
      <c r="A836" s="77">
        <v>2.86</v>
      </c>
      <c r="B836" s="77">
        <v>8.36</v>
      </c>
      <c r="C836" s="77">
        <v>5.1509999999999998</v>
      </c>
      <c r="D836" s="77">
        <v>5.0410000000000004</v>
      </c>
      <c r="E836" s="84">
        <v>115.75727847306054</v>
      </c>
      <c r="F836" s="85">
        <v>516.75206683158956</v>
      </c>
      <c r="G836" s="60"/>
      <c r="H836" s="21"/>
      <c r="I836" s="21"/>
      <c r="J836" s="21"/>
      <c r="K836" s="21"/>
    </row>
    <row r="837" spans="1:11" x14ac:dyDescent="0.25">
      <c r="A837" s="77">
        <v>2.86</v>
      </c>
      <c r="B837" s="77">
        <v>8.36</v>
      </c>
      <c r="C837" s="77">
        <v>5.1509999999999998</v>
      </c>
      <c r="D837" s="77">
        <v>5.0419999999999998</v>
      </c>
      <c r="E837" s="84">
        <v>115.7343198696347</v>
      </c>
      <c r="F837" s="85">
        <v>516.64957733003632</v>
      </c>
      <c r="G837" s="60"/>
      <c r="H837" s="21"/>
      <c r="I837" s="21"/>
      <c r="J837" s="21"/>
      <c r="K837" s="21"/>
    </row>
    <row r="838" spans="1:11" x14ac:dyDescent="0.25">
      <c r="A838" s="77">
        <v>2.86</v>
      </c>
      <c r="B838" s="77">
        <v>8.06</v>
      </c>
      <c r="C838" s="77">
        <v>5.1509999999999998</v>
      </c>
      <c r="D838" s="77">
        <v>5.0469999999999997</v>
      </c>
      <c r="E838" s="84">
        <v>109.31313623106549</v>
      </c>
      <c r="F838" s="85">
        <v>487.98477144909947</v>
      </c>
      <c r="G838" s="60"/>
      <c r="H838" s="21"/>
      <c r="I838" s="21"/>
      <c r="J838" s="21"/>
      <c r="K838" s="21"/>
    </row>
    <row r="839" spans="1:11" x14ac:dyDescent="0.25">
      <c r="A839" s="77">
        <v>2.86</v>
      </c>
      <c r="B839" s="77">
        <v>3.52</v>
      </c>
      <c r="C839" s="77">
        <v>5.149</v>
      </c>
      <c r="D839" s="77">
        <v>5.1289999999999996</v>
      </c>
      <c r="E839" s="84">
        <v>13.647242041026383</v>
      </c>
      <c r="F839" s="85">
        <v>60.92265319534588</v>
      </c>
      <c r="G839" s="60"/>
      <c r="H839" s="21"/>
      <c r="I839" s="21"/>
      <c r="J839" s="21"/>
      <c r="K839" s="21"/>
    </row>
    <row r="840" spans="1:11" x14ac:dyDescent="0.25">
      <c r="A840" s="77">
        <v>2.86</v>
      </c>
      <c r="B840" s="77">
        <v>3.54</v>
      </c>
      <c r="C840" s="77">
        <v>5.149</v>
      </c>
      <c r="D840" s="77">
        <v>5.13</v>
      </c>
      <c r="E840" s="84">
        <v>14.058053934470003</v>
      </c>
      <c r="F840" s="85">
        <v>62.75655856886754</v>
      </c>
      <c r="G840" s="60"/>
      <c r="H840" s="21"/>
      <c r="I840" s="21"/>
      <c r="J840" s="21"/>
      <c r="K840" s="21"/>
    </row>
    <row r="841" spans="1:11" x14ac:dyDescent="0.25">
      <c r="A841" s="77">
        <v>2.86</v>
      </c>
      <c r="B841" s="77">
        <v>3.61</v>
      </c>
      <c r="C841" s="77">
        <v>5.149</v>
      </c>
      <c r="D841" s="77">
        <v>5.1280000000000001</v>
      </c>
      <c r="E841" s="84">
        <v>15.511253817814914</v>
      </c>
      <c r="F841" s="85">
        <v>69.243788168107557</v>
      </c>
      <c r="G841" s="60"/>
      <c r="H841" s="21"/>
      <c r="I841" s="21"/>
      <c r="J841" s="21"/>
      <c r="K841" s="21"/>
    </row>
    <row r="842" spans="1:11" x14ac:dyDescent="0.25">
      <c r="A842" s="77">
        <v>2.86</v>
      </c>
      <c r="B842" s="77">
        <v>3.54</v>
      </c>
      <c r="C842" s="77">
        <v>5.149</v>
      </c>
      <c r="D842" s="77">
        <v>5.1319999999999997</v>
      </c>
      <c r="E842" s="84">
        <v>14.052575347589851</v>
      </c>
      <c r="F842" s="85">
        <v>62.732101609175857</v>
      </c>
      <c r="G842" s="60"/>
      <c r="H842" s="21"/>
      <c r="I842" s="21"/>
      <c r="J842" s="21"/>
      <c r="K842" s="21"/>
    </row>
    <row r="843" spans="1:11" x14ac:dyDescent="0.25">
      <c r="A843" s="77">
        <v>2.86</v>
      </c>
      <c r="B843" s="77">
        <v>3.57</v>
      </c>
      <c r="C843" s="77">
        <v>5.149</v>
      </c>
      <c r="D843" s="77">
        <v>5.1310000000000002</v>
      </c>
      <c r="E843" s="84">
        <v>14.675401494239191</v>
      </c>
      <c r="F843" s="85">
        <v>65.512459810433171</v>
      </c>
      <c r="G843" s="60"/>
      <c r="H843" s="21"/>
      <c r="I843" s="21"/>
      <c r="J843" s="21"/>
      <c r="K843" s="21"/>
    </row>
    <row r="844" spans="1:11" x14ac:dyDescent="0.25">
      <c r="A844" s="77">
        <v>2.86</v>
      </c>
      <c r="B844" s="77">
        <v>3.68</v>
      </c>
      <c r="C844" s="77">
        <v>5.149</v>
      </c>
      <c r="D844" s="77">
        <v>5.1269999999999998</v>
      </c>
      <c r="E844" s="84">
        <v>16.962278617452448</v>
      </c>
      <c r="F844" s="85">
        <v>75.72130797616947</v>
      </c>
      <c r="G844" s="60"/>
      <c r="H844" s="21"/>
      <c r="I844" s="21"/>
      <c r="J844" s="21"/>
      <c r="K844" s="21"/>
    </row>
    <row r="845" spans="1:11" x14ac:dyDescent="0.25">
      <c r="A845" s="77">
        <v>2.86</v>
      </c>
      <c r="B845" s="77">
        <v>3.57</v>
      </c>
      <c r="C845" s="77">
        <v>5.149</v>
      </c>
      <c r="D845" s="77">
        <v>5.13</v>
      </c>
      <c r="E845" s="84">
        <v>14.678262196284853</v>
      </c>
      <c r="F845" s="85">
        <v>65.525230270435216</v>
      </c>
      <c r="G845" s="60"/>
      <c r="H845" s="21"/>
      <c r="I845" s="21"/>
      <c r="J845" s="21"/>
      <c r="K845" s="21"/>
    </row>
    <row r="846" spans="1:11" x14ac:dyDescent="0.25">
      <c r="A846" s="77">
        <v>2.86</v>
      </c>
      <c r="B846" s="77">
        <v>3.85</v>
      </c>
      <c r="C846" s="77">
        <v>5.149</v>
      </c>
      <c r="D846" s="77">
        <v>5.1219999999999999</v>
      </c>
      <c r="E846" s="84">
        <v>20.49883964128006</v>
      </c>
      <c r="F846" s="85">
        <v>91.508870042638321</v>
      </c>
      <c r="G846" s="60"/>
      <c r="H846" s="21"/>
      <c r="I846" s="21"/>
      <c r="J846" s="21"/>
      <c r="K846" s="21"/>
    </row>
    <row r="847" spans="1:11" x14ac:dyDescent="0.25">
      <c r="A847" s="77">
        <v>2.86</v>
      </c>
      <c r="B847" s="77">
        <v>3.76</v>
      </c>
      <c r="C847" s="77">
        <v>5.149</v>
      </c>
      <c r="D847" s="77">
        <v>5.125</v>
      </c>
      <c r="E847" s="84">
        <v>18.624400291376752</v>
      </c>
      <c r="F847" s="85">
        <v>83.141185340734964</v>
      </c>
      <c r="G847" s="60"/>
      <c r="H847" s="21"/>
      <c r="I847" s="21"/>
      <c r="J847" s="21"/>
      <c r="K847" s="21"/>
    </row>
    <row r="848" spans="1:11" x14ac:dyDescent="0.25">
      <c r="A848" s="77">
        <v>2.86</v>
      </c>
      <c r="B848" s="77">
        <v>3.75</v>
      </c>
      <c r="C848" s="77">
        <v>5.149</v>
      </c>
      <c r="D848" s="77">
        <v>5.1239999999999997</v>
      </c>
      <c r="E848" s="84">
        <v>18.421056862920082</v>
      </c>
      <c r="F848" s="85">
        <v>82.233439941761546</v>
      </c>
      <c r="G848" s="60"/>
      <c r="H848" s="21"/>
      <c r="I848" s="21"/>
      <c r="J848" s="21"/>
      <c r="K848" s="21"/>
    </row>
    <row r="849" spans="1:11" x14ac:dyDescent="0.25">
      <c r="A849" s="77">
        <v>2.87</v>
      </c>
      <c r="B849" s="77">
        <v>5.28</v>
      </c>
      <c r="C849" s="77">
        <v>5.1479999999999997</v>
      </c>
      <c r="D849" s="77">
        <v>5.093</v>
      </c>
      <c r="E849" s="84">
        <v>50.175611079846874</v>
      </c>
      <c r="F849" s="85">
        <v>223.98894542154443</v>
      </c>
      <c r="G849" s="60"/>
      <c r="H849" s="21"/>
      <c r="I849" s="21"/>
      <c r="J849" s="21"/>
      <c r="K849" s="21"/>
    </row>
    <row r="850" spans="1:11" x14ac:dyDescent="0.25">
      <c r="A850" s="77">
        <v>2.87</v>
      </c>
      <c r="B850" s="77">
        <v>6.66</v>
      </c>
      <c r="C850" s="77">
        <v>5.1479999999999997</v>
      </c>
      <c r="D850" s="77">
        <v>5.07</v>
      </c>
      <c r="E850" s="84">
        <v>79.264834033114141</v>
      </c>
      <c r="F850" s="85">
        <v>353.84614560722486</v>
      </c>
      <c r="G850" s="60"/>
      <c r="H850" s="21"/>
      <c r="I850" s="21"/>
      <c r="J850" s="21"/>
      <c r="K850" s="21"/>
    </row>
    <row r="851" spans="1:11" x14ac:dyDescent="0.25">
      <c r="A851" s="77">
        <v>2.87</v>
      </c>
      <c r="B851" s="77">
        <v>5.87</v>
      </c>
      <c r="C851" s="77">
        <v>5.1479999999999997</v>
      </c>
      <c r="D851" s="77">
        <v>5.085</v>
      </c>
      <c r="E851" s="84">
        <v>62.557531237753238</v>
      </c>
      <c r="F851" s="85">
        <v>279.26307519845426</v>
      </c>
      <c r="G851" s="60"/>
      <c r="H851" s="21"/>
      <c r="I851" s="21"/>
      <c r="J851" s="21"/>
      <c r="K851" s="21"/>
    </row>
    <row r="852" spans="1:11" x14ac:dyDescent="0.25">
      <c r="A852" s="77">
        <v>2.87</v>
      </c>
      <c r="B852" s="77">
        <v>5.76</v>
      </c>
      <c r="C852" s="77">
        <v>5.1479999999999997</v>
      </c>
      <c r="D852" s="77">
        <v>5.0890000000000004</v>
      </c>
      <c r="E852" s="84">
        <v>60.216387236136001</v>
      </c>
      <c r="F852" s="85">
        <v>268.81197426083475</v>
      </c>
      <c r="G852" s="60"/>
      <c r="H852" s="21"/>
      <c r="I852" s="21"/>
      <c r="J852" s="21"/>
      <c r="K852" s="21"/>
    </row>
    <row r="853" spans="1:11" x14ac:dyDescent="0.25">
      <c r="A853" s="77">
        <v>2.87</v>
      </c>
      <c r="B853" s="77">
        <v>6.12</v>
      </c>
      <c r="C853" s="77">
        <v>5.1479999999999997</v>
      </c>
      <c r="D853" s="77">
        <v>5.0810000000000004</v>
      </c>
      <c r="E853" s="84">
        <v>67.824011061990376</v>
      </c>
      <c r="F853" s="85">
        <v>302.77316778183126</v>
      </c>
      <c r="G853" s="60"/>
      <c r="H853" s="21"/>
      <c r="I853" s="21"/>
      <c r="J853" s="21"/>
      <c r="K853" s="21"/>
    </row>
    <row r="854" spans="1:11" x14ac:dyDescent="0.25">
      <c r="A854" s="77">
        <v>2.87</v>
      </c>
      <c r="B854" s="77">
        <v>5.79</v>
      </c>
      <c r="C854" s="77">
        <v>5.1479999999999997</v>
      </c>
      <c r="D854" s="77">
        <v>5.0880000000000001</v>
      </c>
      <c r="E854" s="84">
        <v>60.853428676913509</v>
      </c>
      <c r="F854" s="85">
        <v>271.65579095660962</v>
      </c>
      <c r="G854" s="60"/>
      <c r="H854" s="21"/>
      <c r="I854" s="21"/>
      <c r="J854" s="21"/>
      <c r="K854" s="21"/>
    </row>
    <row r="855" spans="1:11" x14ac:dyDescent="0.25">
      <c r="A855" s="77">
        <v>2.87</v>
      </c>
      <c r="B855" s="77">
        <v>4.07</v>
      </c>
      <c r="C855" s="77">
        <v>5.1479999999999997</v>
      </c>
      <c r="D855" s="77">
        <v>5.1109999999999998</v>
      </c>
      <c r="E855" s="84">
        <v>24.895718751240484</v>
      </c>
      <c r="F855" s="85">
        <v>111.13697807741265</v>
      </c>
      <c r="G855" s="60"/>
      <c r="H855" s="21"/>
      <c r="I855" s="21"/>
      <c r="J855" s="21"/>
      <c r="K855" s="21"/>
    </row>
    <row r="856" spans="1:11" x14ac:dyDescent="0.25">
      <c r="A856" s="77">
        <v>2.87</v>
      </c>
      <c r="B856" s="77">
        <v>4.5599999999999996</v>
      </c>
      <c r="C856" s="77">
        <v>5.1479999999999997</v>
      </c>
      <c r="D856" s="77">
        <v>5.1079999999999997</v>
      </c>
      <c r="E856" s="84">
        <v>35.082062667796798</v>
      </c>
      <c r="F856" s="85">
        <v>156.60983595531169</v>
      </c>
      <c r="G856" s="60"/>
      <c r="H856" s="21"/>
      <c r="I856" s="21"/>
      <c r="J856" s="21"/>
      <c r="K856" s="21"/>
    </row>
    <row r="857" spans="1:11" x14ac:dyDescent="0.25">
      <c r="A857" s="77">
        <v>2.87</v>
      </c>
      <c r="B857" s="77">
        <v>4.62</v>
      </c>
      <c r="C857" s="77">
        <v>5.1479999999999997</v>
      </c>
      <c r="D857" s="77">
        <v>5.1059999999999999</v>
      </c>
      <c r="E857" s="84">
        <v>36.34180905483462</v>
      </c>
      <c r="F857" s="85">
        <v>162.23346980168722</v>
      </c>
      <c r="G857" s="60"/>
      <c r="H857" s="21"/>
      <c r="I857" s="21"/>
      <c r="J857" s="21"/>
      <c r="K857" s="21"/>
    </row>
    <row r="858" spans="1:11" x14ac:dyDescent="0.25">
      <c r="A858" s="77">
        <v>2.87</v>
      </c>
      <c r="B858" s="77">
        <v>6.35</v>
      </c>
      <c r="C858" s="77">
        <v>5.1479999999999997</v>
      </c>
      <c r="D858" s="77">
        <v>5.0780000000000003</v>
      </c>
      <c r="E858" s="84">
        <v>72.66676915301521</v>
      </c>
      <c r="F858" s="85">
        <v>324.39172417597518</v>
      </c>
      <c r="G858" s="60"/>
      <c r="H858" s="21"/>
      <c r="I858" s="21"/>
      <c r="J858" s="21"/>
      <c r="K858" s="21"/>
    </row>
    <row r="859" spans="1:11" x14ac:dyDescent="0.25">
      <c r="A859" s="77">
        <v>2.87</v>
      </c>
      <c r="B859" s="77">
        <v>5.62</v>
      </c>
      <c r="C859" s="77">
        <v>5.1479999999999997</v>
      </c>
      <c r="D859" s="77">
        <v>5.09</v>
      </c>
      <c r="E859" s="84">
        <v>57.288073179170397</v>
      </c>
      <c r="F859" s="85">
        <v>255.73968747913457</v>
      </c>
      <c r="G859" s="60"/>
      <c r="H859" s="21"/>
      <c r="I859" s="21"/>
      <c r="J859" s="21"/>
      <c r="K859" s="21"/>
    </row>
    <row r="860" spans="1:11" x14ac:dyDescent="0.25">
      <c r="A860" s="77">
        <v>2.86</v>
      </c>
      <c r="B860" s="77">
        <v>3.94</v>
      </c>
      <c r="C860" s="77">
        <v>5.1550000000000002</v>
      </c>
      <c r="D860" s="77">
        <v>5.1239999999999997</v>
      </c>
      <c r="E860" s="84">
        <v>22.379690171893582</v>
      </c>
      <c r="F860" s="85">
        <v>99.905174896350147</v>
      </c>
      <c r="G860" s="60"/>
      <c r="H860" s="21"/>
      <c r="I860" s="21"/>
      <c r="J860" s="21"/>
      <c r="K860" s="21"/>
    </row>
    <row r="861" spans="1:11" x14ac:dyDescent="0.25">
      <c r="A861" s="77">
        <v>2.86</v>
      </c>
      <c r="B861" s="77">
        <v>3.99</v>
      </c>
      <c r="C861" s="77">
        <v>5.1550000000000002</v>
      </c>
      <c r="D861" s="77">
        <v>5.1239999999999997</v>
      </c>
      <c r="E861" s="84">
        <v>23.415786939110884</v>
      </c>
      <c r="F861" s="85">
        <v>104.53041447488491</v>
      </c>
      <c r="G861" s="60"/>
      <c r="H861" s="21"/>
      <c r="I861" s="21"/>
      <c r="J861" s="21"/>
      <c r="K861" s="21"/>
    </row>
    <row r="862" spans="1:11" x14ac:dyDescent="0.25">
      <c r="A862" s="77">
        <v>2.86</v>
      </c>
      <c r="B862" s="77">
        <v>4.29</v>
      </c>
      <c r="C862" s="77">
        <v>5.1550000000000002</v>
      </c>
      <c r="D862" s="77">
        <v>5.1180000000000003</v>
      </c>
      <c r="E862" s="84">
        <v>29.667106543050533</v>
      </c>
      <c r="F862" s="85">
        <v>132.43693031883188</v>
      </c>
      <c r="G862" s="60"/>
      <c r="H862" s="21"/>
      <c r="I862" s="21"/>
      <c r="J862" s="21"/>
      <c r="K862" s="21"/>
    </row>
    <row r="863" spans="1:11" x14ac:dyDescent="0.25">
      <c r="A863" s="77">
        <v>2.86</v>
      </c>
      <c r="B863" s="77">
        <v>3.96</v>
      </c>
      <c r="C863" s="77">
        <v>5.1550000000000002</v>
      </c>
      <c r="D863" s="77">
        <v>5.125</v>
      </c>
      <c r="E863" s="84">
        <v>22.789681243877322</v>
      </c>
      <c r="F863" s="85">
        <v>101.73541604079276</v>
      </c>
      <c r="G863" s="60"/>
      <c r="H863" s="21"/>
      <c r="I863" s="21"/>
      <c r="J863" s="21"/>
      <c r="K863" s="21"/>
    </row>
    <row r="864" spans="1:11" x14ac:dyDescent="0.25">
      <c r="A864" s="77">
        <v>2.86</v>
      </c>
      <c r="B864" s="77">
        <v>4.3099999999999996</v>
      </c>
      <c r="C864" s="77">
        <v>5.1550000000000002</v>
      </c>
      <c r="D864" s="77">
        <v>5.1180000000000003</v>
      </c>
      <c r="E864" s="84">
        <v>30.082031110086199</v>
      </c>
      <c r="F864" s="85">
        <v>134.28919507853581</v>
      </c>
      <c r="G864" s="60"/>
      <c r="H864" s="21"/>
      <c r="I864" s="21"/>
      <c r="J864" s="21"/>
      <c r="K864" s="21"/>
    </row>
    <row r="865" spans="1:11" x14ac:dyDescent="0.25">
      <c r="A865" s="77">
        <v>2.86</v>
      </c>
      <c r="B865" s="77">
        <v>3.34</v>
      </c>
      <c r="C865" s="77">
        <v>5.1550000000000002</v>
      </c>
      <c r="D865" s="77">
        <v>5.14</v>
      </c>
      <c r="E865" s="84">
        <v>9.915567007417442</v>
      </c>
      <c r="F865" s="85">
        <v>44.264082677812205</v>
      </c>
      <c r="G865" s="60"/>
      <c r="H865" s="21"/>
      <c r="I865" s="21"/>
      <c r="J865" s="21"/>
      <c r="K865" s="21"/>
    </row>
    <row r="866" spans="1:11" x14ac:dyDescent="0.25">
      <c r="A866" s="77">
        <v>2.86</v>
      </c>
      <c r="B866" s="77">
        <v>3.16</v>
      </c>
      <c r="C866" s="77">
        <v>5.1550000000000002</v>
      </c>
      <c r="D866" s="77">
        <v>5.1449999999999996</v>
      </c>
      <c r="E866" s="84">
        <v>6.1912068049229454</v>
      </c>
      <c r="F866" s="85">
        <v>27.638166297856522</v>
      </c>
      <c r="G866" s="60"/>
      <c r="H866" s="21"/>
      <c r="I866" s="21"/>
      <c r="J866" s="21"/>
      <c r="K866" s="21"/>
    </row>
    <row r="867" spans="1:11" x14ac:dyDescent="0.25">
      <c r="A867" s="77">
        <v>2.86</v>
      </c>
      <c r="B867" s="77">
        <v>3.16</v>
      </c>
      <c r="C867" s="77">
        <v>5.1550000000000002</v>
      </c>
      <c r="D867" s="77">
        <v>5.1459999999999999</v>
      </c>
      <c r="E867" s="84">
        <v>6.190003694389536</v>
      </c>
      <c r="F867" s="85">
        <v>27.63279549212433</v>
      </c>
      <c r="G867" s="60"/>
      <c r="H867" s="21"/>
      <c r="I867" s="21"/>
      <c r="J867" s="21"/>
      <c r="K867" s="21"/>
    </row>
    <row r="868" spans="1:11" x14ac:dyDescent="0.25">
      <c r="A868" s="77">
        <v>2.86</v>
      </c>
      <c r="B868" s="77">
        <v>3.15</v>
      </c>
      <c r="C868" s="77">
        <v>5.1550000000000002</v>
      </c>
      <c r="D868" s="77">
        <v>5.1459999999999999</v>
      </c>
      <c r="E868" s="84">
        <v>5.9836702379098803</v>
      </c>
      <c r="F868" s="85">
        <v>26.711702309053496</v>
      </c>
      <c r="G868" s="60"/>
      <c r="H868" s="21"/>
      <c r="I868" s="21"/>
      <c r="J868" s="21"/>
      <c r="K868" s="21"/>
    </row>
    <row r="869" spans="1:11" x14ac:dyDescent="0.25">
      <c r="A869" s="77">
        <v>2.86</v>
      </c>
      <c r="B869" s="77">
        <v>2.95</v>
      </c>
      <c r="C869" s="77">
        <v>5.1550000000000002</v>
      </c>
      <c r="D869" s="77">
        <v>5.1539999999999999</v>
      </c>
      <c r="E869" s="84">
        <v>1.8541186851762881</v>
      </c>
      <c r="F869" s="85">
        <v>8.2769712224954688</v>
      </c>
      <c r="G869" s="60"/>
      <c r="H869" s="21"/>
      <c r="I869" s="21"/>
      <c r="J869" s="21"/>
      <c r="K869" s="21"/>
    </row>
    <row r="870" spans="1:11" x14ac:dyDescent="0.25">
      <c r="A870" s="77">
        <v>2.86</v>
      </c>
      <c r="B870" s="77">
        <v>3.12</v>
      </c>
      <c r="C870" s="77">
        <v>5.1550000000000002</v>
      </c>
      <c r="D870" s="77">
        <v>5.1470000000000002</v>
      </c>
      <c r="E870" s="84">
        <v>5.3636275778417355</v>
      </c>
      <c r="F870" s="85">
        <v>23.943769870243294</v>
      </c>
      <c r="G870" s="60"/>
      <c r="H870" s="21"/>
      <c r="I870" s="21"/>
      <c r="J870" s="21"/>
      <c r="K870" s="21"/>
    </row>
    <row r="871" spans="1:11" x14ac:dyDescent="0.25">
      <c r="A871" s="77">
        <v>2.87</v>
      </c>
      <c r="B871" s="77">
        <v>2.86</v>
      </c>
      <c r="C871" s="77">
        <v>5.1470000000000002</v>
      </c>
      <c r="D871" s="77">
        <v>5.1479999999999997</v>
      </c>
      <c r="E871" s="84">
        <v>-0.20593321314228072</v>
      </c>
      <c r="F871" s="85">
        <v>-0.91930645678845535</v>
      </c>
      <c r="G871" s="60"/>
      <c r="H871" s="21"/>
      <c r="I871" s="21"/>
      <c r="J871" s="21"/>
      <c r="K871" s="21"/>
    </row>
    <row r="872" spans="1:11" x14ac:dyDescent="0.25">
      <c r="A872" s="77">
        <v>2.87</v>
      </c>
      <c r="B872" s="77">
        <v>2.87</v>
      </c>
      <c r="C872" s="77">
        <v>5.1470000000000002</v>
      </c>
      <c r="D872" s="77">
        <v>5.149</v>
      </c>
      <c r="E872" s="84">
        <v>0</v>
      </c>
      <c r="F872" s="85">
        <v>0</v>
      </c>
      <c r="G872" s="60"/>
      <c r="H872" s="21"/>
      <c r="I872" s="21"/>
      <c r="J872" s="21"/>
      <c r="K872" s="21"/>
    </row>
    <row r="873" spans="1:11" x14ac:dyDescent="0.25">
      <c r="A873" s="77">
        <v>2.87</v>
      </c>
      <c r="B873" s="77">
        <v>2.89</v>
      </c>
      <c r="C873" s="77">
        <v>5.1470000000000002</v>
      </c>
      <c r="D873" s="77">
        <v>5.1470000000000002</v>
      </c>
      <c r="E873" s="84">
        <v>0.41194644696189531</v>
      </c>
      <c r="F873" s="85">
        <v>1.838970133882597</v>
      </c>
      <c r="G873" s="60"/>
      <c r="H873" s="21"/>
      <c r="I873" s="21"/>
      <c r="J873" s="21"/>
      <c r="K873" s="21"/>
    </row>
    <row r="874" spans="1:11" x14ac:dyDescent="0.25">
      <c r="A874" s="77">
        <v>2.87</v>
      </c>
      <c r="B874" s="77">
        <v>2.87</v>
      </c>
      <c r="C874" s="77">
        <v>5.1470000000000002</v>
      </c>
      <c r="D874" s="77">
        <v>5.1509999999999998</v>
      </c>
      <c r="E874" s="84">
        <v>0</v>
      </c>
      <c r="F874" s="85">
        <v>0</v>
      </c>
      <c r="G874" s="60"/>
      <c r="H874" s="21"/>
      <c r="I874" s="21"/>
      <c r="J874" s="21"/>
      <c r="K874" s="21"/>
    </row>
    <row r="875" spans="1:11" x14ac:dyDescent="0.25">
      <c r="A875" s="77">
        <v>2.87</v>
      </c>
      <c r="B875" s="77">
        <v>2.87</v>
      </c>
      <c r="C875" s="77">
        <v>5.1470000000000002</v>
      </c>
      <c r="D875" s="77">
        <v>5.15</v>
      </c>
      <c r="E875" s="84">
        <v>0</v>
      </c>
      <c r="F875" s="85">
        <v>0</v>
      </c>
      <c r="G875" s="60"/>
      <c r="H875" s="21"/>
      <c r="I875" s="21"/>
      <c r="J875" s="21"/>
      <c r="K875" s="21"/>
    </row>
    <row r="876" spans="1:11" x14ac:dyDescent="0.25">
      <c r="A876" s="77">
        <v>2.87</v>
      </c>
      <c r="B876" s="77">
        <v>2.87</v>
      </c>
      <c r="C876" s="77">
        <v>5.1470000000000002</v>
      </c>
      <c r="D876" s="77">
        <v>5.149</v>
      </c>
      <c r="E876" s="84">
        <v>0</v>
      </c>
      <c r="F876" s="85">
        <v>0</v>
      </c>
      <c r="G876" s="60"/>
      <c r="H876" s="21"/>
      <c r="I876" s="21"/>
      <c r="J876" s="21"/>
      <c r="K876" s="21"/>
    </row>
    <row r="877" spans="1:11" x14ac:dyDescent="0.25">
      <c r="A877" s="77">
        <v>2.87</v>
      </c>
      <c r="B877" s="77">
        <v>2.87</v>
      </c>
      <c r="C877" s="77">
        <v>5.1470000000000002</v>
      </c>
      <c r="D877" s="77">
        <v>5.1509999999999998</v>
      </c>
      <c r="E877" s="84">
        <v>0</v>
      </c>
      <c r="F877" s="85">
        <v>0</v>
      </c>
      <c r="G877" s="60"/>
      <c r="H877" s="21"/>
      <c r="I877" s="21"/>
      <c r="J877" s="21"/>
      <c r="K877" s="21"/>
    </row>
    <row r="878" spans="1:11" x14ac:dyDescent="0.25">
      <c r="A878" s="77">
        <v>2.87</v>
      </c>
      <c r="B878" s="77">
        <v>2.87</v>
      </c>
      <c r="C878" s="77">
        <v>5.1470000000000002</v>
      </c>
      <c r="D878" s="77">
        <v>5.15</v>
      </c>
      <c r="E878" s="84">
        <v>0</v>
      </c>
      <c r="F878" s="85">
        <v>0</v>
      </c>
      <c r="G878" s="60"/>
      <c r="H878" s="21"/>
      <c r="I878" s="21"/>
      <c r="J878" s="21"/>
      <c r="K878" s="21"/>
    </row>
    <row r="879" spans="1:11" x14ac:dyDescent="0.25">
      <c r="A879" s="77">
        <v>2.87</v>
      </c>
      <c r="B879" s="77">
        <v>2.87</v>
      </c>
      <c r="C879" s="77">
        <v>5.1470000000000002</v>
      </c>
      <c r="D879" s="77">
        <v>5.149</v>
      </c>
      <c r="E879" s="84">
        <v>0</v>
      </c>
      <c r="F879" s="85">
        <v>0</v>
      </c>
      <c r="G879" s="60"/>
      <c r="H879" s="21"/>
      <c r="I879" s="21"/>
      <c r="J879" s="21"/>
      <c r="K879" s="21"/>
    </row>
    <row r="880" spans="1:11" x14ac:dyDescent="0.25">
      <c r="A880" s="77">
        <v>2.87</v>
      </c>
      <c r="B880" s="77">
        <v>2.87</v>
      </c>
      <c r="C880" s="77">
        <v>5.1470000000000002</v>
      </c>
      <c r="D880" s="77">
        <v>5.15</v>
      </c>
      <c r="E880" s="84">
        <v>0</v>
      </c>
      <c r="F880" s="85">
        <v>0</v>
      </c>
      <c r="G880" s="60"/>
      <c r="H880" s="21"/>
      <c r="I880" s="21"/>
      <c r="J880" s="21"/>
      <c r="K880" s="21"/>
    </row>
    <row r="881" spans="1:11" x14ac:dyDescent="0.25">
      <c r="A881" s="77">
        <v>2.87</v>
      </c>
      <c r="B881" s="77">
        <v>2.87</v>
      </c>
      <c r="C881" s="77">
        <v>5.1470000000000002</v>
      </c>
      <c r="D881" s="77">
        <v>5.15</v>
      </c>
      <c r="E881" s="84">
        <v>0</v>
      </c>
      <c r="F881" s="85">
        <v>0</v>
      </c>
      <c r="G881" s="60"/>
      <c r="H881" s="21"/>
      <c r="I881" s="21"/>
      <c r="J881" s="21"/>
      <c r="K881" s="21"/>
    </row>
    <row r="882" spans="1:11" x14ac:dyDescent="0.25">
      <c r="A882" s="77">
        <v>2.87</v>
      </c>
      <c r="B882" s="77">
        <v>2.87</v>
      </c>
      <c r="C882" s="77">
        <v>5.1420000000000003</v>
      </c>
      <c r="D882" s="77">
        <v>5.1440000000000001</v>
      </c>
      <c r="E882" s="84">
        <v>0</v>
      </c>
      <c r="F882" s="85">
        <v>0</v>
      </c>
      <c r="G882" s="60"/>
      <c r="H882" s="21"/>
      <c r="I882" s="21"/>
      <c r="J882" s="21"/>
      <c r="K882" s="21"/>
    </row>
    <row r="883" spans="1:11" x14ac:dyDescent="0.25">
      <c r="A883" s="77">
        <v>2.87</v>
      </c>
      <c r="B883" s="77">
        <v>2.87</v>
      </c>
      <c r="C883" s="77">
        <v>5.1420000000000003</v>
      </c>
      <c r="D883" s="77">
        <v>5.1449999999999996</v>
      </c>
      <c r="E883" s="84">
        <v>0</v>
      </c>
      <c r="F883" s="85">
        <v>0</v>
      </c>
      <c r="G883" s="60"/>
      <c r="H883" s="21"/>
      <c r="I883" s="21"/>
      <c r="J883" s="21"/>
      <c r="K883" s="21"/>
    </row>
    <row r="884" spans="1:11" x14ac:dyDescent="0.25">
      <c r="A884" s="77">
        <v>2.87</v>
      </c>
      <c r="B884" s="77">
        <v>2.87</v>
      </c>
      <c r="C884" s="77">
        <v>5.1420000000000003</v>
      </c>
      <c r="D884" s="77">
        <v>5.1459999999999999</v>
      </c>
      <c r="E884" s="84">
        <v>0</v>
      </c>
      <c r="F884" s="85">
        <v>0</v>
      </c>
      <c r="G884" s="60"/>
      <c r="H884" s="21"/>
      <c r="I884" s="21"/>
      <c r="J884" s="21"/>
      <c r="K884" s="21"/>
    </row>
    <row r="885" spans="1:11" x14ac:dyDescent="0.25">
      <c r="A885" s="77">
        <v>2.87</v>
      </c>
      <c r="B885" s="77">
        <v>2.87</v>
      </c>
      <c r="C885" s="77">
        <v>5.1420000000000003</v>
      </c>
      <c r="D885" s="77">
        <v>5.1459999999999999</v>
      </c>
      <c r="E885" s="84">
        <v>0</v>
      </c>
      <c r="F885" s="85">
        <v>0</v>
      </c>
      <c r="G885" s="60"/>
      <c r="H885" s="21"/>
      <c r="I885" s="21"/>
      <c r="J885" s="21"/>
      <c r="K885" s="21"/>
    </row>
    <row r="886" spans="1:11" x14ac:dyDescent="0.25">
      <c r="A886" s="77">
        <v>2.87</v>
      </c>
      <c r="B886" s="77">
        <v>2.87</v>
      </c>
      <c r="C886" s="77">
        <v>5.1420000000000003</v>
      </c>
      <c r="D886" s="77">
        <v>5.1459999999999999</v>
      </c>
      <c r="E886" s="84">
        <v>0</v>
      </c>
      <c r="F886" s="85">
        <v>0</v>
      </c>
      <c r="G886" s="60"/>
      <c r="H886" s="21"/>
      <c r="I886" s="21"/>
      <c r="J886" s="21"/>
      <c r="K886" s="21"/>
    </row>
    <row r="887" spans="1:11" x14ac:dyDescent="0.25">
      <c r="A887" s="77">
        <v>2.87</v>
      </c>
      <c r="B887" s="77">
        <v>2.87</v>
      </c>
      <c r="C887" s="77">
        <v>5.1420000000000003</v>
      </c>
      <c r="D887" s="77">
        <v>5.1459999999999999</v>
      </c>
      <c r="E887" s="84">
        <v>0</v>
      </c>
      <c r="F887" s="85">
        <v>0</v>
      </c>
      <c r="G887" s="60"/>
      <c r="H887" s="21"/>
      <c r="I887" s="21"/>
      <c r="J887" s="21"/>
      <c r="K887" s="21"/>
    </row>
    <row r="888" spans="1:11" x14ac:dyDescent="0.25">
      <c r="A888" s="77">
        <v>2.87</v>
      </c>
      <c r="B888" s="77">
        <v>2.87</v>
      </c>
      <c r="C888" s="77">
        <v>5.1420000000000003</v>
      </c>
      <c r="D888" s="77">
        <v>5.1459999999999999</v>
      </c>
      <c r="E888" s="84">
        <v>0</v>
      </c>
      <c r="F888" s="85">
        <v>0</v>
      </c>
      <c r="G888" s="60"/>
      <c r="H888" s="21"/>
      <c r="I888" s="21"/>
      <c r="J888" s="21"/>
      <c r="K888" s="21"/>
    </row>
    <row r="889" spans="1:11" x14ac:dyDescent="0.25">
      <c r="A889" s="77">
        <v>2.87</v>
      </c>
      <c r="B889" s="77">
        <v>2.86</v>
      </c>
      <c r="C889" s="77">
        <v>5.1420000000000003</v>
      </c>
      <c r="D889" s="77">
        <v>5.1440000000000001</v>
      </c>
      <c r="E889" s="84">
        <v>-0.20589314057913224</v>
      </c>
      <c r="F889" s="85">
        <v>-0.91912756885930424</v>
      </c>
      <c r="G889" s="60"/>
      <c r="H889" s="21"/>
      <c r="I889" s="21"/>
      <c r="J889" s="21"/>
      <c r="K889" s="21"/>
    </row>
    <row r="890" spans="1:11" x14ac:dyDescent="0.25">
      <c r="A890" s="77">
        <v>2.87</v>
      </c>
      <c r="B890" s="77">
        <v>2.87</v>
      </c>
      <c r="C890" s="77">
        <v>5.1420000000000003</v>
      </c>
      <c r="D890" s="77">
        <v>5.1459999999999999</v>
      </c>
      <c r="E890" s="84">
        <v>0</v>
      </c>
      <c r="F890" s="85">
        <v>0</v>
      </c>
      <c r="G890" s="60"/>
      <c r="H890" s="21"/>
      <c r="I890" s="21"/>
      <c r="J890" s="21"/>
      <c r="K890" s="21"/>
    </row>
    <row r="891" spans="1:11" x14ac:dyDescent="0.25">
      <c r="A891" s="77">
        <v>2.87</v>
      </c>
      <c r="B891" s="77">
        <v>2.87</v>
      </c>
      <c r="C891" s="77">
        <v>5.1420000000000003</v>
      </c>
      <c r="D891" s="77">
        <v>5.1459999999999999</v>
      </c>
      <c r="E891" s="84">
        <v>0</v>
      </c>
      <c r="F891" s="85">
        <v>0</v>
      </c>
      <c r="G891" s="60"/>
      <c r="H891" s="21"/>
      <c r="I891" s="21"/>
      <c r="J891" s="21"/>
      <c r="K891" s="21"/>
    </row>
    <row r="892" spans="1:11" x14ac:dyDescent="0.25">
      <c r="A892" s="77">
        <v>2.87</v>
      </c>
      <c r="B892" s="77">
        <v>2.87</v>
      </c>
      <c r="C892" s="77">
        <v>5.1420000000000003</v>
      </c>
      <c r="D892" s="77">
        <v>5.1449999999999996</v>
      </c>
      <c r="E892" s="84">
        <v>0</v>
      </c>
      <c r="F892" s="85">
        <v>0</v>
      </c>
      <c r="G892" s="60"/>
      <c r="H892" s="21"/>
      <c r="I892" s="21"/>
      <c r="J892" s="21"/>
      <c r="K892" s="21"/>
    </row>
    <row r="893" spans="1:11" x14ac:dyDescent="0.25">
      <c r="A893" s="77">
        <v>2.87</v>
      </c>
      <c r="B893" s="77">
        <v>2.92</v>
      </c>
      <c r="C893" s="77">
        <v>5.1420000000000003</v>
      </c>
      <c r="D893" s="77">
        <v>5.141</v>
      </c>
      <c r="E893" s="84">
        <v>1.0300664414890373</v>
      </c>
      <c r="F893" s="85">
        <v>4.5983196014512115</v>
      </c>
      <c r="G893" s="60"/>
      <c r="H893" s="21"/>
      <c r="I893" s="21"/>
      <c r="J893" s="21"/>
      <c r="K893" s="21"/>
    </row>
    <row r="894" spans="1:11" x14ac:dyDescent="0.25">
      <c r="A894" s="77">
        <v>2.87</v>
      </c>
      <c r="B894" s="77">
        <v>2.91</v>
      </c>
      <c r="C894" s="77">
        <v>5.1420000000000003</v>
      </c>
      <c r="D894" s="77">
        <v>5.1429999999999998</v>
      </c>
      <c r="E894" s="84">
        <v>0.82373269697766516</v>
      </c>
      <c r="F894" s="85">
        <v>3.6772251325779952</v>
      </c>
      <c r="G894" s="60"/>
      <c r="H894" s="21"/>
      <c r="I894" s="21"/>
      <c r="J894" s="21"/>
      <c r="K894" s="21"/>
    </row>
    <row r="895" spans="1:11" x14ac:dyDescent="0.25">
      <c r="A895" s="77">
        <v>2.87</v>
      </c>
      <c r="B895" s="77">
        <v>2.92</v>
      </c>
      <c r="C895" s="77">
        <v>5.1420000000000003</v>
      </c>
      <c r="D895" s="77">
        <v>5.1429999999999998</v>
      </c>
      <c r="E895" s="84">
        <v>1.0296658712220768</v>
      </c>
      <c r="F895" s="85">
        <v>4.596531415722473</v>
      </c>
      <c r="G895" s="60"/>
      <c r="H895" s="21"/>
      <c r="I895" s="21"/>
      <c r="J895" s="21"/>
      <c r="K895" s="21"/>
    </row>
    <row r="896" spans="1:11" x14ac:dyDescent="0.25">
      <c r="A896" s="77">
        <v>2.87</v>
      </c>
      <c r="B896" s="77">
        <v>2.91</v>
      </c>
      <c r="C896" s="77">
        <v>5.1420000000000003</v>
      </c>
      <c r="D896" s="77">
        <v>5.1440000000000001</v>
      </c>
      <c r="E896" s="84">
        <v>0.82357256231651088</v>
      </c>
      <c r="F896" s="85">
        <v>3.6765102754371362</v>
      </c>
      <c r="G896" s="60"/>
      <c r="H896" s="21"/>
      <c r="I896" s="21"/>
      <c r="J896" s="21"/>
      <c r="K896" s="21"/>
    </row>
    <row r="897" spans="1:11" x14ac:dyDescent="0.25">
      <c r="A897" s="77">
        <v>2.87</v>
      </c>
      <c r="B897" s="77">
        <v>2.92</v>
      </c>
      <c r="C897" s="77">
        <v>5.1420000000000003</v>
      </c>
      <c r="D897" s="77">
        <v>5.1429999999999998</v>
      </c>
      <c r="E897" s="84">
        <v>1.0296658712220768</v>
      </c>
      <c r="F897" s="85">
        <v>4.596531415722473</v>
      </c>
      <c r="G897" s="60"/>
      <c r="H897" s="21"/>
      <c r="I897" s="21"/>
      <c r="J897" s="21"/>
      <c r="K897" s="21"/>
    </row>
    <row r="898" spans="1:11" x14ac:dyDescent="0.25">
      <c r="A898" s="77">
        <v>2.87</v>
      </c>
      <c r="B898" s="77">
        <v>2.92</v>
      </c>
      <c r="C898" s="77">
        <v>5.1420000000000003</v>
      </c>
      <c r="D898" s="77">
        <v>5.1449999999999996</v>
      </c>
      <c r="E898" s="84">
        <v>1.0292656123800079</v>
      </c>
      <c r="F898" s="85">
        <v>4.5947446202255939</v>
      </c>
      <c r="G898" s="60"/>
      <c r="H898" s="21"/>
      <c r="I898" s="21"/>
      <c r="J898" s="21"/>
      <c r="K898" s="21"/>
    </row>
    <row r="899" spans="1:11" x14ac:dyDescent="0.25">
      <c r="A899" s="77">
        <v>2.87</v>
      </c>
      <c r="B899" s="77">
        <v>2.92</v>
      </c>
      <c r="C899" s="77">
        <v>5.1420000000000003</v>
      </c>
      <c r="D899" s="77">
        <v>5.1420000000000003</v>
      </c>
      <c r="E899" s="84">
        <v>1.0298661174047337</v>
      </c>
      <c r="F899" s="85">
        <v>4.5974253347064717</v>
      </c>
      <c r="G899" s="60"/>
      <c r="H899" s="21"/>
      <c r="I899" s="21"/>
      <c r="J899" s="21"/>
      <c r="K899" s="21"/>
    </row>
    <row r="900" spans="1:11" x14ac:dyDescent="0.25">
      <c r="A900" s="77">
        <v>2.87</v>
      </c>
      <c r="B900" s="77">
        <v>2.91</v>
      </c>
      <c r="C900" s="77">
        <v>5.1420000000000003</v>
      </c>
      <c r="D900" s="77">
        <v>5.1440000000000001</v>
      </c>
      <c r="E900" s="84">
        <v>0.82357256231651088</v>
      </c>
      <c r="F900" s="85">
        <v>3.6765102754371362</v>
      </c>
      <c r="G900" s="60"/>
      <c r="H900" s="21"/>
      <c r="I900" s="21"/>
      <c r="J900" s="21"/>
      <c r="K900" s="21"/>
    </row>
    <row r="901" spans="1:11" x14ac:dyDescent="0.25">
      <c r="A901" s="77">
        <v>2.87</v>
      </c>
      <c r="B901" s="77">
        <v>2.92</v>
      </c>
      <c r="C901" s="77">
        <v>5.1420000000000003</v>
      </c>
      <c r="D901" s="77">
        <v>5.1429999999999998</v>
      </c>
      <c r="E901" s="84">
        <v>1.0296658712220768</v>
      </c>
      <c r="F901" s="85">
        <v>4.596531415722473</v>
      </c>
      <c r="G901" s="60"/>
      <c r="H901" s="21"/>
      <c r="I901" s="21"/>
      <c r="J901" s="21"/>
      <c r="K901" s="21"/>
    </row>
    <row r="902" spans="1:11" x14ac:dyDescent="0.25">
      <c r="A902" s="77">
        <v>2.87</v>
      </c>
      <c r="B902" s="77">
        <v>2.92</v>
      </c>
      <c r="C902" s="77">
        <v>5.1420000000000003</v>
      </c>
      <c r="D902" s="77">
        <v>5.1429999999999998</v>
      </c>
      <c r="E902" s="84">
        <v>1.0296658712220768</v>
      </c>
      <c r="F902" s="85">
        <v>4.596531415722473</v>
      </c>
      <c r="G902" s="60"/>
      <c r="H902" s="21"/>
      <c r="I902" s="21"/>
      <c r="J902" s="21"/>
      <c r="K902" s="21"/>
    </row>
    <row r="903" spans="1:11" x14ac:dyDescent="0.25">
      <c r="A903" s="77">
        <v>2.87</v>
      </c>
      <c r="B903" s="77">
        <v>2.94</v>
      </c>
      <c r="C903" s="77">
        <v>5.1420000000000003</v>
      </c>
      <c r="D903" s="77">
        <v>5.1420000000000003</v>
      </c>
      <c r="E903" s="84">
        <v>1.4418125643666289</v>
      </c>
      <c r="F903" s="85">
        <v>6.4363954685890681</v>
      </c>
      <c r="G903" s="60"/>
      <c r="H903" s="21"/>
      <c r="I903" s="21"/>
      <c r="J903" s="21"/>
      <c r="K903" s="21"/>
    </row>
    <row r="904" spans="1:11" x14ac:dyDescent="0.25">
      <c r="A904" s="21"/>
      <c r="B904" s="21"/>
      <c r="C904" s="21"/>
      <c r="D904" s="21"/>
      <c r="E904" s="21"/>
      <c r="F904" s="16"/>
      <c r="G904" s="60"/>
      <c r="H904" s="21"/>
      <c r="I904" s="21"/>
      <c r="J904" s="21"/>
      <c r="K904" s="21"/>
    </row>
    <row r="905" spans="1:11" x14ac:dyDescent="0.25">
      <c r="A905" s="67">
        <v>2.8</v>
      </c>
      <c r="B905" s="67">
        <v>8.3800000000000008</v>
      </c>
      <c r="C905" s="67">
        <v>5.1539999999999999</v>
      </c>
      <c r="D905" s="67">
        <v>5.05</v>
      </c>
      <c r="E905" s="81">
        <v>117.29999694099173</v>
      </c>
      <c r="F905" s="82">
        <v>523.63891634428126</v>
      </c>
      <c r="G905" s="70">
        <f>AVERAGE(F905:F911)</f>
        <v>510.48895033269474</v>
      </c>
      <c r="H905" s="71">
        <f>STDEV(F905:F911)</f>
        <v>150.3702370196207</v>
      </c>
      <c r="I905" s="72">
        <f>COUNT(F905:F911)</f>
        <v>7</v>
      </c>
      <c r="J905" s="21"/>
      <c r="K905" s="21"/>
    </row>
    <row r="906" spans="1:11" x14ac:dyDescent="0.25">
      <c r="A906" s="77">
        <v>2.8</v>
      </c>
      <c r="B906" s="77">
        <v>7.95</v>
      </c>
      <c r="C906" s="77">
        <v>5.1539999999999999</v>
      </c>
      <c r="D906" s="77">
        <v>5.0570000000000004</v>
      </c>
      <c r="E906" s="84">
        <v>108.11089318127617</v>
      </c>
      <c r="F906" s="85">
        <v>482.61783825053499</v>
      </c>
      <c r="G906" s="60"/>
      <c r="H906" s="21"/>
      <c r="I906" s="16"/>
      <c r="J906" s="21"/>
      <c r="K906" s="21"/>
    </row>
    <row r="907" spans="1:11" x14ac:dyDescent="0.25">
      <c r="A907" s="77">
        <v>2.8</v>
      </c>
      <c r="B907" s="77">
        <v>10.35</v>
      </c>
      <c r="C907" s="77">
        <v>5.1539999999999999</v>
      </c>
      <c r="D907" s="77">
        <v>5.0049999999999999</v>
      </c>
      <c r="E907" s="84">
        <v>160.13934572122008</v>
      </c>
      <c r="F907" s="85">
        <v>714.87805323409862</v>
      </c>
      <c r="G907" s="60"/>
      <c r="H907" s="21"/>
      <c r="I907" s="16"/>
      <c r="J907" s="21"/>
      <c r="K907" s="21"/>
    </row>
    <row r="908" spans="1:11" x14ac:dyDescent="0.25">
      <c r="A908" s="77">
        <v>2.8</v>
      </c>
      <c r="B908" s="77">
        <v>6.74</v>
      </c>
      <c r="C908" s="77">
        <v>5.1539999999999999</v>
      </c>
      <c r="D908" s="77">
        <v>5.0890000000000004</v>
      </c>
      <c r="E908" s="84">
        <v>82.189994412536137</v>
      </c>
      <c r="F908" s="85">
        <v>366.90435405700259</v>
      </c>
      <c r="G908" s="60"/>
      <c r="H908" s="21"/>
      <c r="I908" s="16"/>
      <c r="J908" s="21"/>
      <c r="K908" s="21"/>
    </row>
    <row r="909" spans="1:11" x14ac:dyDescent="0.25">
      <c r="A909" s="77">
        <v>2.8</v>
      </c>
      <c r="B909" s="77">
        <v>9.65</v>
      </c>
      <c r="C909" s="77">
        <v>5.1539999999999999</v>
      </c>
      <c r="D909" s="77">
        <v>5.0209999999999999</v>
      </c>
      <c r="E909" s="84">
        <v>144.82899935615418</v>
      </c>
      <c r="F909" s="85">
        <v>646.53113602580788</v>
      </c>
      <c r="G909" s="60"/>
      <c r="H909" s="21"/>
      <c r="I909" s="16"/>
      <c r="J909" s="21"/>
      <c r="K909" s="21"/>
    </row>
    <row r="910" spans="1:11" x14ac:dyDescent="0.25">
      <c r="A910" s="77">
        <v>2.8</v>
      </c>
      <c r="B910" s="77">
        <v>5.84</v>
      </c>
      <c r="C910" s="77">
        <v>5.1539999999999999</v>
      </c>
      <c r="D910" s="77">
        <v>5.0910000000000002</v>
      </c>
      <c r="E910" s="84">
        <v>63.390717368203525</v>
      </c>
      <c r="F910" s="85">
        <v>282.98250140339735</v>
      </c>
      <c r="G910" s="60"/>
      <c r="H910" s="21"/>
      <c r="I910" s="16"/>
      <c r="J910" s="21"/>
      <c r="K910" s="21"/>
    </row>
    <row r="911" spans="1:11" x14ac:dyDescent="0.25">
      <c r="A911" s="73">
        <v>2.8</v>
      </c>
      <c r="B911" s="73">
        <v>8.6999999999999993</v>
      </c>
      <c r="C911" s="73">
        <v>5.1539999999999999</v>
      </c>
      <c r="D911" s="73">
        <v>5.03</v>
      </c>
      <c r="E911" s="87">
        <v>124.52002710820553</v>
      </c>
      <c r="F911" s="132">
        <v>555.86985301374034</v>
      </c>
      <c r="G911" s="76"/>
      <c r="H911" s="27"/>
      <c r="I911" s="20"/>
      <c r="J911" s="21"/>
      <c r="K911" s="21"/>
    </row>
    <row r="912" spans="1:11" x14ac:dyDescent="0.25">
      <c r="A912" s="21"/>
      <c r="B912" s="21"/>
      <c r="C912" s="21"/>
      <c r="D912" s="21"/>
      <c r="E912" s="21"/>
      <c r="F912" s="16"/>
      <c r="G912" s="60"/>
      <c r="H912" s="21"/>
      <c r="I912" s="21"/>
      <c r="J912" s="21"/>
      <c r="K912" s="21"/>
    </row>
    <row r="913" spans="1:11" x14ac:dyDescent="0.25">
      <c r="A913" s="67">
        <v>2.86</v>
      </c>
      <c r="B913" s="67">
        <v>10.33</v>
      </c>
      <c r="C913" s="67">
        <v>5.1859999999999999</v>
      </c>
      <c r="D913" s="67">
        <v>5.0309999999999997</v>
      </c>
      <c r="E913" s="81">
        <v>158.60232981876936</v>
      </c>
      <c r="F913" s="82">
        <v>708.01666054396833</v>
      </c>
      <c r="G913" s="70">
        <f>AVERAGE(F913:F923)</f>
        <v>662.33022782952548</v>
      </c>
      <c r="H913" s="71">
        <f>STDEV(F913:F923)</f>
        <v>98.862900817469139</v>
      </c>
      <c r="I913" s="72">
        <f>COUNT(F913:F923)</f>
        <v>11</v>
      </c>
      <c r="J913" s="21"/>
      <c r="K913" s="21"/>
    </row>
    <row r="914" spans="1:11" x14ac:dyDescent="0.25">
      <c r="A914" s="77">
        <v>2.86</v>
      </c>
      <c r="B914" s="77">
        <v>10.43</v>
      </c>
      <c r="C914" s="77">
        <v>5.1859999999999999</v>
      </c>
      <c r="D914" s="77">
        <v>5.03</v>
      </c>
      <c r="E914" s="84">
        <v>160.75747369541759</v>
      </c>
      <c r="F914" s="85">
        <v>717.6374383237137</v>
      </c>
      <c r="G914" s="60"/>
      <c r="H914" s="21"/>
      <c r="I914" s="16"/>
      <c r="J914" s="21"/>
      <c r="K914" s="21"/>
    </row>
    <row r="915" spans="1:11" x14ac:dyDescent="0.25">
      <c r="A915" s="77">
        <v>2.86</v>
      </c>
      <c r="B915" s="77">
        <v>9.4600000000000009</v>
      </c>
      <c r="C915" s="77">
        <v>5.1859999999999999</v>
      </c>
      <c r="D915" s="77">
        <v>5.0519999999999996</v>
      </c>
      <c r="E915" s="84">
        <v>139.54808202724624</v>
      </c>
      <c r="F915" s="85">
        <v>622.95659297782993</v>
      </c>
      <c r="G915" s="60"/>
      <c r="H915" s="21"/>
      <c r="I915" s="16"/>
      <c r="J915" s="21"/>
      <c r="K915" s="21"/>
    </row>
    <row r="916" spans="1:11" x14ac:dyDescent="0.25">
      <c r="A916" s="77">
        <v>2.86</v>
      </c>
      <c r="B916" s="77">
        <v>10.25</v>
      </c>
      <c r="C916" s="77">
        <v>5.1859999999999999</v>
      </c>
      <c r="D916" s="77">
        <v>5.0350000000000001</v>
      </c>
      <c r="E916" s="84">
        <v>156.7791269557996</v>
      </c>
      <c r="F916" s="85">
        <v>699.87770064338497</v>
      </c>
      <c r="G916" s="60"/>
      <c r="H916" s="21"/>
      <c r="I916" s="16"/>
      <c r="J916" s="21"/>
      <c r="K916" s="21"/>
    </row>
    <row r="917" spans="1:11" x14ac:dyDescent="0.25">
      <c r="A917" s="77">
        <v>2.86</v>
      </c>
      <c r="B917" s="77">
        <v>10.47</v>
      </c>
      <c r="C917" s="77">
        <v>5.1859999999999999</v>
      </c>
      <c r="D917" s="77">
        <v>5.03</v>
      </c>
      <c r="E917" s="84">
        <v>161.60691873475932</v>
      </c>
      <c r="F917" s="85">
        <v>721.42944592383913</v>
      </c>
      <c r="G917" s="60"/>
      <c r="H917" s="21"/>
      <c r="I917" s="16"/>
      <c r="J917" s="21"/>
      <c r="K917" s="21"/>
    </row>
    <row r="918" spans="1:11" x14ac:dyDescent="0.25">
      <c r="A918" s="77">
        <v>2.86</v>
      </c>
      <c r="B918" s="77">
        <v>10.050000000000001</v>
      </c>
      <c r="C918" s="77">
        <v>5.1859999999999999</v>
      </c>
      <c r="D918" s="77">
        <v>5.0389999999999997</v>
      </c>
      <c r="E918" s="84">
        <v>152.4150350234188</v>
      </c>
      <c r="F918" s="85">
        <v>680.39595784804385</v>
      </c>
      <c r="G918" s="60"/>
      <c r="H918" s="21"/>
      <c r="I918" s="16"/>
      <c r="J918" s="21"/>
      <c r="K918" s="21"/>
    </row>
    <row r="919" spans="1:11" x14ac:dyDescent="0.25">
      <c r="A919" s="77">
        <v>2.86</v>
      </c>
      <c r="B919" s="77">
        <v>10.199999999999999</v>
      </c>
      <c r="C919" s="77">
        <v>5.1859999999999999</v>
      </c>
      <c r="D919" s="77">
        <v>5.0359999999999996</v>
      </c>
      <c r="E919" s="84">
        <v>155.68745403844125</v>
      </c>
      <c r="F919" s="85">
        <v>695.00436357300555</v>
      </c>
      <c r="G919" s="60"/>
      <c r="H919" s="21"/>
      <c r="I919" s="16"/>
      <c r="J919" s="21"/>
      <c r="K919" s="21"/>
    </row>
    <row r="920" spans="1:11" x14ac:dyDescent="0.25">
      <c r="A920" s="77">
        <v>2.86</v>
      </c>
      <c r="B920" s="77">
        <v>9.1300000000000008</v>
      </c>
      <c r="C920" s="77">
        <v>5.1859999999999999</v>
      </c>
      <c r="D920" s="77">
        <v>5.0609999999999999</v>
      </c>
      <c r="E920" s="84">
        <v>132.33492686851719</v>
      </c>
      <c r="F920" s="85">
        <v>590.7563470337476</v>
      </c>
      <c r="G920" s="60"/>
      <c r="H920" s="21"/>
      <c r="I920" s="16"/>
      <c r="J920" s="21"/>
      <c r="K920" s="21"/>
    </row>
    <row r="921" spans="1:11" x14ac:dyDescent="0.25">
      <c r="A921" s="77">
        <v>2.86</v>
      </c>
      <c r="B921" s="77">
        <v>9.5</v>
      </c>
      <c r="C921" s="77">
        <v>5.1859999999999999</v>
      </c>
      <c r="D921" s="77">
        <v>5.0519999999999996</v>
      </c>
      <c r="E921" s="84">
        <v>140.39382797892648</v>
      </c>
      <c r="F921" s="85">
        <v>626.73208748072568</v>
      </c>
      <c r="G921" s="60"/>
      <c r="H921" s="21"/>
      <c r="I921" s="16"/>
      <c r="J921" s="21"/>
      <c r="K921" s="21"/>
    </row>
    <row r="922" spans="1:11" x14ac:dyDescent="0.25">
      <c r="A922" s="77">
        <v>2.86</v>
      </c>
      <c r="B922" s="77">
        <v>7.35</v>
      </c>
      <c r="C922" s="77">
        <v>5.1859999999999999</v>
      </c>
      <c r="D922" s="77">
        <v>5.0960000000000001</v>
      </c>
      <c r="E922" s="84">
        <v>94.115293269331815</v>
      </c>
      <c r="F922" s="85">
        <v>420.14008068362415</v>
      </c>
      <c r="G922" s="60"/>
      <c r="H922" s="21"/>
      <c r="I922" s="16"/>
      <c r="J922" s="21"/>
      <c r="K922" s="21"/>
    </row>
    <row r="923" spans="1:11" x14ac:dyDescent="0.25">
      <c r="A923" s="73">
        <v>2.86</v>
      </c>
      <c r="B923" s="73">
        <v>11.28</v>
      </c>
      <c r="C923" s="73">
        <v>5.1859999999999999</v>
      </c>
      <c r="D923" s="73">
        <v>5.0019999999999998</v>
      </c>
      <c r="E923" s="87">
        <v>179.80910622362794</v>
      </c>
      <c r="F923" s="132">
        <v>802.6858310928975</v>
      </c>
      <c r="G923" s="76"/>
      <c r="H923" s="27"/>
      <c r="I923" s="20"/>
      <c r="J923" s="21"/>
      <c r="K923" s="21"/>
    </row>
    <row r="924" spans="1:11" x14ac:dyDescent="0.25">
      <c r="A924" s="67">
        <v>2.86</v>
      </c>
      <c r="B924" s="67">
        <v>7.28</v>
      </c>
      <c r="C924" s="67">
        <v>5.1820000000000004</v>
      </c>
      <c r="D924" s="67">
        <v>5.0919999999999996</v>
      </c>
      <c r="E924" s="81">
        <v>92.649280024076063</v>
      </c>
      <c r="F924" s="82">
        <v>413.59565095547799</v>
      </c>
      <c r="G924" s="70">
        <f>AVERAGE(F924:F931)</f>
        <v>479.62002458579155</v>
      </c>
      <c r="H924" s="71">
        <f>STDEV(F924:F931)</f>
        <v>79.452382880616554</v>
      </c>
      <c r="I924" s="72">
        <f>COUNT(F924:F931)</f>
        <v>8</v>
      </c>
      <c r="J924" s="21"/>
      <c r="K924" s="21"/>
    </row>
    <row r="925" spans="1:11" x14ac:dyDescent="0.25">
      <c r="A925" s="77">
        <v>2.86</v>
      </c>
      <c r="B925" s="77">
        <v>6.57</v>
      </c>
      <c r="C925" s="77">
        <v>5.1820000000000004</v>
      </c>
      <c r="D925" s="77">
        <v>5.1059999999999999</v>
      </c>
      <c r="E925" s="84">
        <v>77.553476998244832</v>
      </c>
      <c r="F925" s="85">
        <v>346.20647666786476</v>
      </c>
      <c r="G925" s="60"/>
      <c r="H925" s="21"/>
      <c r="I925" s="16"/>
      <c r="J925" s="21"/>
      <c r="K925" s="21"/>
    </row>
    <row r="926" spans="1:11" x14ac:dyDescent="0.25">
      <c r="A926" s="77">
        <v>2.86</v>
      </c>
      <c r="B926" s="77">
        <v>9.1</v>
      </c>
      <c r="C926" s="77">
        <v>5.1820000000000004</v>
      </c>
      <c r="D926" s="77">
        <v>5.0629999999999997</v>
      </c>
      <c r="E926" s="84">
        <v>131.54817782043068</v>
      </c>
      <c r="F926" s="85">
        <v>587.24422060818461</v>
      </c>
      <c r="G926" s="60"/>
      <c r="H926" s="21"/>
      <c r="I926" s="16"/>
      <c r="J926" s="21"/>
      <c r="K926" s="21"/>
    </row>
    <row r="927" spans="1:11" x14ac:dyDescent="0.25">
      <c r="A927" s="77">
        <v>2.86</v>
      </c>
      <c r="B927" s="77">
        <v>8.4600000000000009</v>
      </c>
      <c r="C927" s="77">
        <v>5.1820000000000004</v>
      </c>
      <c r="D927" s="77">
        <v>5.0720000000000001</v>
      </c>
      <c r="E927" s="84">
        <v>117.8465726900298</v>
      </c>
      <c r="F927" s="85">
        <v>526.07888514556203</v>
      </c>
      <c r="G927" s="60"/>
      <c r="H927" s="21"/>
      <c r="I927" s="16"/>
      <c r="J927" s="21"/>
      <c r="K927" s="21"/>
    </row>
    <row r="928" spans="1:11" x14ac:dyDescent="0.25">
      <c r="A928" s="77">
        <v>2.86</v>
      </c>
      <c r="B928" s="77">
        <v>8.49</v>
      </c>
      <c r="C928" s="77">
        <v>5.1820000000000004</v>
      </c>
      <c r="D928" s="77">
        <v>5.0720000000000001</v>
      </c>
      <c r="E928" s="84">
        <v>118.47789361515495</v>
      </c>
      <c r="F928" s="85">
        <v>528.89716488741328</v>
      </c>
      <c r="G928" s="60"/>
      <c r="H928" s="21"/>
      <c r="I928" s="16"/>
      <c r="J928" s="21"/>
      <c r="K928" s="21"/>
    </row>
    <row r="929" spans="1:11" x14ac:dyDescent="0.25">
      <c r="A929" s="77">
        <v>2.86</v>
      </c>
      <c r="B929" s="77">
        <v>8.5299999999999994</v>
      </c>
      <c r="C929" s="77">
        <v>5.1820000000000004</v>
      </c>
      <c r="D929" s="77">
        <v>5.07</v>
      </c>
      <c r="E929" s="84">
        <v>119.36672374603134</v>
      </c>
      <c r="F929" s="85">
        <v>532.8649914746585</v>
      </c>
      <c r="G929" s="60"/>
      <c r="H929" s="21"/>
      <c r="I929" s="16"/>
      <c r="J929" s="21"/>
      <c r="K929" s="21"/>
    </row>
    <row r="930" spans="1:11" x14ac:dyDescent="0.25">
      <c r="A930" s="77">
        <v>2.86</v>
      </c>
      <c r="B930" s="77">
        <v>7.95</v>
      </c>
      <c r="C930" s="77">
        <v>5.1820000000000004</v>
      </c>
      <c r="D930" s="77">
        <v>5.08</v>
      </c>
      <c r="E930" s="84">
        <v>106.94543331414161</v>
      </c>
      <c r="F930" s="85">
        <v>477.41510885765956</v>
      </c>
      <c r="G930" s="60"/>
      <c r="H930" s="21"/>
      <c r="I930" s="16"/>
      <c r="J930" s="21"/>
      <c r="K930" s="21"/>
    </row>
    <row r="931" spans="1:11" x14ac:dyDescent="0.25">
      <c r="A931" s="73">
        <v>2.86</v>
      </c>
      <c r="B931" s="73">
        <v>7.4</v>
      </c>
      <c r="C931" s="73">
        <v>5.1820000000000004</v>
      </c>
      <c r="D931" s="73">
        <v>5.0940000000000003</v>
      </c>
      <c r="E931" s="87">
        <v>95.127281666967917</v>
      </c>
      <c r="F931" s="132">
        <v>424.65769808951148</v>
      </c>
      <c r="G931" s="76"/>
      <c r="H931" s="27"/>
      <c r="I931" s="20"/>
      <c r="J931" s="21"/>
      <c r="K931" s="21"/>
    </row>
    <row r="932" spans="1:11" x14ac:dyDescent="0.25">
      <c r="A932" s="89">
        <v>2.86</v>
      </c>
      <c r="B932" s="89"/>
      <c r="C932" s="89">
        <v>5.1520000000000001</v>
      </c>
      <c r="D932" s="89"/>
      <c r="E932" s="61" t="e">
        <v>#DIV/0!</v>
      </c>
      <c r="F932" s="63" t="e">
        <v>#DIV/0!</v>
      </c>
      <c r="G932" s="105"/>
      <c r="H932" s="65"/>
      <c r="I932" s="66">
        <v>1</v>
      </c>
      <c r="J932" s="133" t="s">
        <v>287</v>
      </c>
      <c r="K932" s="21"/>
    </row>
    <row r="933" spans="1:11" x14ac:dyDescent="0.25">
      <c r="A933" s="67">
        <v>2.86</v>
      </c>
      <c r="B933" s="67">
        <v>3.1</v>
      </c>
      <c r="C933" s="67">
        <v>5.1619999999999999</v>
      </c>
      <c r="D933" s="67">
        <v>5.1539999999999999</v>
      </c>
      <c r="E933" s="81">
        <v>4.9510304056281802</v>
      </c>
      <c r="F933" s="82">
        <v>22.10189483376476</v>
      </c>
      <c r="G933" s="70">
        <f>AVERAGE(F933:F943)</f>
        <v>34.551693934998326</v>
      </c>
      <c r="H933" s="71">
        <f>STDEV(F933:F943)</f>
        <v>24.221095463849551</v>
      </c>
      <c r="I933" s="72">
        <f>COUNT(F933:F943)</f>
        <v>11</v>
      </c>
      <c r="J933" s="21"/>
      <c r="K933" s="21"/>
    </row>
    <row r="934" spans="1:11" x14ac:dyDescent="0.25">
      <c r="A934" s="77">
        <v>2.86</v>
      </c>
      <c r="B934" s="77">
        <v>3.08</v>
      </c>
      <c r="C934" s="77">
        <v>5.1619999999999999</v>
      </c>
      <c r="D934" s="77">
        <v>5.1550000000000002</v>
      </c>
      <c r="E934" s="84">
        <v>4.537564141879793</v>
      </c>
      <c r="F934" s="85">
        <v>20.256140085765583</v>
      </c>
      <c r="G934" s="60"/>
      <c r="H934" s="21"/>
      <c r="I934" s="16"/>
      <c r="J934" s="21"/>
      <c r="K934" s="21"/>
    </row>
    <row r="935" spans="1:11" x14ac:dyDescent="0.25">
      <c r="A935" s="77">
        <v>2.86</v>
      </c>
      <c r="B935" s="77">
        <v>3.28</v>
      </c>
      <c r="C935" s="77">
        <v>5.1619999999999999</v>
      </c>
      <c r="D935" s="77">
        <v>5.149</v>
      </c>
      <c r="E935" s="84">
        <v>8.672716788417814</v>
      </c>
      <c r="F935" s="85">
        <v>38.715875015175968</v>
      </c>
      <c r="G935" s="60"/>
      <c r="H935" s="21"/>
      <c r="I935" s="16"/>
      <c r="J935" s="21"/>
      <c r="K935" s="21"/>
    </row>
    <row r="936" spans="1:11" x14ac:dyDescent="0.25">
      <c r="A936" s="77">
        <v>2.86</v>
      </c>
      <c r="B936" s="77">
        <v>3.04</v>
      </c>
      <c r="C936" s="77">
        <v>5.1619999999999999</v>
      </c>
      <c r="D936" s="77">
        <v>5.1580000000000004</v>
      </c>
      <c r="E936" s="84">
        <v>3.7103931820387221</v>
      </c>
      <c r="F936" s="85">
        <v>16.563566203939061</v>
      </c>
      <c r="G936" s="60"/>
      <c r="H936" s="21"/>
      <c r="I936" s="16"/>
      <c r="J936" s="21"/>
      <c r="K936" s="21"/>
    </row>
    <row r="937" spans="1:11" x14ac:dyDescent="0.25">
      <c r="A937" s="77">
        <v>2.86</v>
      </c>
      <c r="B937" s="77">
        <v>3.07</v>
      </c>
      <c r="C937" s="77">
        <v>5.1619999999999999</v>
      </c>
      <c r="D937" s="77">
        <v>5.1559999999999997</v>
      </c>
      <c r="E937" s="84">
        <v>4.3304711737357771</v>
      </c>
      <c r="F937" s="85">
        <v>19.331656366673883</v>
      </c>
      <c r="G937" s="60"/>
      <c r="H937" s="21"/>
      <c r="I937" s="16"/>
      <c r="J937" s="21"/>
      <c r="K937" s="21"/>
    </row>
    <row r="938" spans="1:11" x14ac:dyDescent="0.25">
      <c r="A938" s="77">
        <v>2.86</v>
      </c>
      <c r="B938" s="77">
        <v>3.15</v>
      </c>
      <c r="C938" s="77">
        <v>5.1619999999999999</v>
      </c>
      <c r="D938" s="77">
        <v>5.1539999999999999</v>
      </c>
      <c r="E938" s="84">
        <v>5.9824950734673799</v>
      </c>
      <c r="F938" s="85">
        <v>26.706456257465732</v>
      </c>
      <c r="G938" s="60"/>
      <c r="H938" s="21"/>
      <c r="I938" s="16"/>
      <c r="J938" s="21"/>
      <c r="K938" s="21"/>
    </row>
    <row r="939" spans="1:11" x14ac:dyDescent="0.25">
      <c r="A939" s="77">
        <v>2.86</v>
      </c>
      <c r="B939" s="77">
        <v>3.07</v>
      </c>
      <c r="C939" s="77">
        <v>5.1619999999999999</v>
      </c>
      <c r="D939" s="77">
        <v>5.157</v>
      </c>
      <c r="E939" s="84">
        <v>4.329631446922952</v>
      </c>
      <c r="F939" s="85">
        <v>19.327907742208751</v>
      </c>
      <c r="G939" s="60"/>
      <c r="H939" s="21"/>
      <c r="I939" s="16"/>
      <c r="J939" s="21"/>
      <c r="K939" s="21"/>
    </row>
    <row r="940" spans="1:11" x14ac:dyDescent="0.25">
      <c r="A940" s="77">
        <v>2.86</v>
      </c>
      <c r="B940" s="77">
        <v>3.12</v>
      </c>
      <c r="C940" s="77">
        <v>5.1619999999999999</v>
      </c>
      <c r="D940" s="77">
        <v>5.1310000000000002</v>
      </c>
      <c r="E940" s="84">
        <v>5.3876589884671491</v>
      </c>
      <c r="F940" s="85">
        <v>24.0510484904162</v>
      </c>
      <c r="G940" s="60"/>
      <c r="H940" s="21"/>
      <c r="I940" s="16"/>
      <c r="J940" s="21"/>
      <c r="K940" s="21"/>
    </row>
    <row r="941" spans="1:11" x14ac:dyDescent="0.25">
      <c r="A941" s="77">
        <v>2.86</v>
      </c>
      <c r="B941" s="77">
        <v>3.55</v>
      </c>
      <c r="C941" s="77">
        <v>5.1619999999999999</v>
      </c>
      <c r="D941" s="77">
        <v>5.141</v>
      </c>
      <c r="E941" s="84">
        <v>14.270206339816554</v>
      </c>
      <c r="F941" s="85">
        <v>63.703628121575079</v>
      </c>
      <c r="G941" s="60"/>
      <c r="H941" s="21"/>
      <c r="I941" s="16"/>
      <c r="J941" s="21"/>
      <c r="K941" s="21"/>
    </row>
    <row r="942" spans="1:11" x14ac:dyDescent="0.25">
      <c r="A942" s="77">
        <v>2.86</v>
      </c>
      <c r="B942" s="77">
        <v>3.23</v>
      </c>
      <c r="C942" s="77">
        <v>5.1619999999999999</v>
      </c>
      <c r="D942" s="77">
        <v>5.1520000000000001</v>
      </c>
      <c r="E942" s="84">
        <v>7.6358016004503266</v>
      </c>
      <c r="F942" s="85">
        <v>34.086981924570303</v>
      </c>
      <c r="G942" s="60"/>
      <c r="H942" s="21"/>
      <c r="I942" s="16"/>
      <c r="J942" s="21"/>
      <c r="K942" s="21"/>
    </row>
    <row r="943" spans="1:11" x14ac:dyDescent="0.25">
      <c r="A943" s="73">
        <v>2.86</v>
      </c>
      <c r="B943" s="73">
        <v>3.89</v>
      </c>
      <c r="C943" s="73">
        <v>5.1619999999999999</v>
      </c>
      <c r="D943" s="73">
        <v>5.1340000000000003</v>
      </c>
      <c r="E943" s="87">
        <v>21.330946493901646</v>
      </c>
      <c r="F943" s="132">
        <v>95.223478243426342</v>
      </c>
      <c r="G943" s="76"/>
      <c r="H943" s="27"/>
      <c r="I943" s="20"/>
      <c r="J943" s="21"/>
      <c r="K943" s="21"/>
    </row>
    <row r="944" spans="1:11" x14ac:dyDescent="0.25">
      <c r="A944" s="67">
        <v>2.86</v>
      </c>
      <c r="B944" s="67">
        <v>3.05</v>
      </c>
      <c r="C944" s="67">
        <v>5.1689999999999996</v>
      </c>
      <c r="D944" s="67">
        <v>5.1539999999999999</v>
      </c>
      <c r="E944" s="81">
        <v>3.9248809179835709</v>
      </c>
      <c r="F944" s="82">
        <v>17.521060905970458</v>
      </c>
      <c r="G944" s="70">
        <f>AVERAGE(F944:F954)</f>
        <v>41.781762038141466</v>
      </c>
      <c r="H944" s="71">
        <f>STDEV(F944:F954)</f>
        <v>25.839017143125226</v>
      </c>
      <c r="I944" s="72">
        <f>COUNT(F944:F954)</f>
        <v>11</v>
      </c>
      <c r="J944" s="21"/>
      <c r="K944" s="21"/>
    </row>
    <row r="945" spans="1:11" x14ac:dyDescent="0.25">
      <c r="A945" s="77">
        <v>2.86</v>
      </c>
      <c r="B945" s="77">
        <v>3.21</v>
      </c>
      <c r="C945" s="77">
        <v>5.1689999999999996</v>
      </c>
      <c r="D945" s="77">
        <v>5.16</v>
      </c>
      <c r="E945" s="84">
        <v>7.2216367686154292</v>
      </c>
      <c r="F945" s="85">
        <v>32.238108698776138</v>
      </c>
      <c r="G945" s="60"/>
      <c r="H945" s="21"/>
      <c r="I945" s="16"/>
      <c r="J945" s="21"/>
      <c r="K945" s="21"/>
    </row>
    <row r="946" spans="1:11" x14ac:dyDescent="0.25">
      <c r="A946" s="77">
        <v>2.86</v>
      </c>
      <c r="B946" s="77">
        <v>3.11</v>
      </c>
      <c r="C946" s="77">
        <v>5.1689999999999996</v>
      </c>
      <c r="D946" s="77">
        <v>5.157</v>
      </c>
      <c r="E946" s="84">
        <v>5.1613127408038464</v>
      </c>
      <c r="F946" s="85">
        <v>23.040616206222452</v>
      </c>
      <c r="G946" s="60"/>
      <c r="H946" s="21"/>
      <c r="I946" s="16"/>
      <c r="J946" s="21"/>
      <c r="K946" s="21"/>
    </row>
    <row r="947" spans="1:11" x14ac:dyDescent="0.25">
      <c r="A947" s="77">
        <v>2.86</v>
      </c>
      <c r="B947" s="77">
        <v>3.29</v>
      </c>
      <c r="C947" s="77">
        <v>5.1689999999999996</v>
      </c>
      <c r="D947" s="77">
        <v>5.1539999999999999</v>
      </c>
      <c r="E947" s="84">
        <v>8.8826252354365085</v>
      </c>
      <c r="F947" s="85">
        <v>39.652927313512116</v>
      </c>
      <c r="G947" s="60"/>
      <c r="H947" s="21"/>
      <c r="I947" s="16"/>
      <c r="J947" s="21"/>
      <c r="K947" s="21"/>
    </row>
    <row r="948" spans="1:11" x14ac:dyDescent="0.25">
      <c r="A948" s="77">
        <v>2.86</v>
      </c>
      <c r="B948" s="77">
        <v>2.93</v>
      </c>
      <c r="C948" s="77">
        <v>5.1689999999999996</v>
      </c>
      <c r="D948" s="77">
        <v>5.1689999999999996</v>
      </c>
      <c r="E948" s="84">
        <v>1.4418125643666382</v>
      </c>
      <c r="F948" s="85">
        <v>6.4363954685891098</v>
      </c>
      <c r="G948" s="60"/>
      <c r="H948" s="21"/>
      <c r="I948" s="16"/>
      <c r="J948" s="21"/>
      <c r="K948" s="21"/>
    </row>
    <row r="949" spans="1:11" x14ac:dyDescent="0.25">
      <c r="A949" s="77">
        <v>2.86</v>
      </c>
      <c r="B949" s="77">
        <v>3.15</v>
      </c>
      <c r="C949" s="77">
        <v>5.1689999999999996</v>
      </c>
      <c r="D949" s="77">
        <v>5.16</v>
      </c>
      <c r="E949" s="84">
        <v>5.9836418939956406</v>
      </c>
      <c r="F949" s="85">
        <v>26.711575778985939</v>
      </c>
      <c r="G949" s="60"/>
      <c r="H949" s="21"/>
      <c r="I949" s="16"/>
      <c r="J949" s="21"/>
      <c r="K949" s="21"/>
    </row>
    <row r="950" spans="1:11" x14ac:dyDescent="0.25">
      <c r="A950" s="77">
        <v>2.86</v>
      </c>
      <c r="B950" s="77">
        <v>3.26</v>
      </c>
      <c r="C950" s="77">
        <v>5.1689999999999996</v>
      </c>
      <c r="D950" s="77">
        <v>5.1559999999999997</v>
      </c>
      <c r="E950" s="84">
        <v>8.2597020339256559</v>
      </c>
      <c r="F950" s="85">
        <v>36.87213584964752</v>
      </c>
      <c r="G950" s="60"/>
      <c r="H950" s="21"/>
      <c r="I950" s="16"/>
      <c r="J950" s="21"/>
      <c r="K950" s="21"/>
    </row>
    <row r="951" spans="1:11" x14ac:dyDescent="0.25">
      <c r="A951" s="77">
        <v>2.86</v>
      </c>
      <c r="B951" s="77">
        <v>3.44</v>
      </c>
      <c r="C951" s="77">
        <v>5.1689999999999996</v>
      </c>
      <c r="D951" s="77">
        <v>5.1509999999999998</v>
      </c>
      <c r="E951" s="84">
        <v>11.988193427690744</v>
      </c>
      <c r="F951" s="85">
        <v>53.516494280554255</v>
      </c>
      <c r="G951" s="60"/>
      <c r="H951" s="21"/>
      <c r="I951" s="16"/>
      <c r="J951" s="21"/>
      <c r="K951" s="21"/>
    </row>
    <row r="952" spans="1:11" x14ac:dyDescent="0.25">
      <c r="A952" s="77">
        <v>2.86</v>
      </c>
      <c r="B952" s="77">
        <v>3.79</v>
      </c>
      <c r="C952" s="77">
        <v>5.1689999999999996</v>
      </c>
      <c r="D952" s="77">
        <v>5.141</v>
      </c>
      <c r="E952" s="84">
        <v>19.259838566833423</v>
      </c>
      <c r="F952" s="85">
        <v>85.977845346201093</v>
      </c>
      <c r="G952" s="60"/>
      <c r="H952" s="21"/>
      <c r="I952" s="16"/>
      <c r="J952" s="21"/>
      <c r="K952" s="21"/>
    </row>
    <row r="953" spans="1:11" x14ac:dyDescent="0.25">
      <c r="A953" s="77">
        <v>2.86</v>
      </c>
      <c r="B953" s="77">
        <v>3.42</v>
      </c>
      <c r="C953" s="77">
        <v>5.1689999999999996</v>
      </c>
      <c r="D953" s="77">
        <v>5.1509999999999998</v>
      </c>
      <c r="E953" s="84">
        <v>11.574807447425545</v>
      </c>
      <c r="F953" s="85">
        <v>51.671097926052376</v>
      </c>
      <c r="G953" s="60"/>
      <c r="H953" s="21"/>
      <c r="I953" s="16"/>
      <c r="J953" s="21"/>
      <c r="K953" s="21"/>
    </row>
    <row r="954" spans="1:11" x14ac:dyDescent="0.25">
      <c r="A954" s="73">
        <v>2.86</v>
      </c>
      <c r="B954" s="73">
        <v>3.79</v>
      </c>
      <c r="C954" s="73">
        <v>5.1689999999999996</v>
      </c>
      <c r="D954" s="73">
        <v>5.1420000000000003</v>
      </c>
      <c r="E954" s="87">
        <v>19.256092973957728</v>
      </c>
      <c r="F954" s="132">
        <v>85.961124645044691</v>
      </c>
      <c r="G954" s="76"/>
      <c r="H954" s="27"/>
      <c r="I954" s="20"/>
      <c r="J954" s="21"/>
      <c r="K954" s="21"/>
    </row>
    <row r="955" spans="1:11" x14ac:dyDescent="0.25">
      <c r="A955" s="67">
        <v>2.86</v>
      </c>
      <c r="B955" s="67">
        <v>4.74</v>
      </c>
      <c r="C955" s="67">
        <v>5.1719999999999997</v>
      </c>
      <c r="D955" s="67">
        <v>5.1280000000000001</v>
      </c>
      <c r="E955" s="81">
        <v>39.055222353075379</v>
      </c>
      <c r="F955" s="82">
        <v>174.34641810636381</v>
      </c>
      <c r="G955" s="70">
        <f>AVERAGE(F955:F966)</f>
        <v>171.67731240756856</v>
      </c>
      <c r="H955" s="71">
        <f>STDEV(F955:F966)</f>
        <v>125.0057075994219</v>
      </c>
      <c r="I955" s="72">
        <f>COUNT(F955:F966)</f>
        <v>12</v>
      </c>
      <c r="J955" s="21"/>
      <c r="K955" s="21"/>
    </row>
    <row r="956" spans="1:11" x14ac:dyDescent="0.25">
      <c r="A956" s="77">
        <v>2.86</v>
      </c>
      <c r="B956" s="77">
        <v>3.46</v>
      </c>
      <c r="C956" s="77">
        <v>5.1719999999999997</v>
      </c>
      <c r="D956" s="77">
        <v>5.1550000000000002</v>
      </c>
      <c r="E956" s="84">
        <v>12.399148537460256</v>
      </c>
      <c r="F956" s="85">
        <v>55.351038986076333</v>
      </c>
      <c r="G956" s="60"/>
      <c r="H956" s="21"/>
      <c r="I956" s="16"/>
      <c r="J956" s="21"/>
      <c r="K956" s="21"/>
    </row>
    <row r="957" spans="1:11" x14ac:dyDescent="0.25">
      <c r="A957" s="77">
        <v>2.86</v>
      </c>
      <c r="B957" s="77">
        <v>5.71</v>
      </c>
      <c r="C957" s="77">
        <v>5.1719999999999997</v>
      </c>
      <c r="D957" s="77">
        <v>5.1100000000000003</v>
      </c>
      <c r="E957" s="84">
        <v>59.41460878187597</v>
      </c>
      <c r="F957" s="85">
        <v>265.23275506317253</v>
      </c>
      <c r="G957" s="60"/>
      <c r="H957" s="21"/>
      <c r="I957" s="16"/>
      <c r="J957" s="21"/>
      <c r="K957" s="21"/>
    </row>
    <row r="958" spans="1:11" x14ac:dyDescent="0.25">
      <c r="A958" s="77">
        <v>2.86</v>
      </c>
      <c r="B958" s="77">
        <v>3.39</v>
      </c>
      <c r="C958" s="77">
        <v>5.1719999999999997</v>
      </c>
      <c r="D958" s="77">
        <v>5.1580000000000004</v>
      </c>
      <c r="E958" s="84">
        <v>10.946210959229044</v>
      </c>
      <c r="F958" s="85">
        <v>48.864980343094373</v>
      </c>
      <c r="G958" s="60"/>
      <c r="H958" s="21"/>
      <c r="I958" s="16"/>
      <c r="J958" s="21"/>
      <c r="K958" s="21"/>
    </row>
    <row r="959" spans="1:11" x14ac:dyDescent="0.25">
      <c r="A959" s="77">
        <v>2.86</v>
      </c>
      <c r="B959" s="77">
        <v>5.57</v>
      </c>
      <c r="C959" s="77">
        <v>5.1719999999999997</v>
      </c>
      <c r="D959" s="77">
        <v>5.1139999999999999</v>
      </c>
      <c r="E959" s="84">
        <v>56.451807139143085</v>
      </c>
      <c r="F959" s="85">
        <v>252.00651224984867</v>
      </c>
      <c r="G959" s="60"/>
      <c r="H959" s="21"/>
      <c r="I959" s="16"/>
      <c r="J959" s="21"/>
      <c r="K959" s="21"/>
    </row>
    <row r="960" spans="1:11" x14ac:dyDescent="0.25">
      <c r="A960" s="77">
        <v>2.86</v>
      </c>
      <c r="B960" s="77">
        <v>5.74</v>
      </c>
      <c r="C960" s="77">
        <v>5.1719999999999997</v>
      </c>
      <c r="D960" s="77">
        <v>5.1239999999999997</v>
      </c>
      <c r="E960" s="84">
        <v>59.875981930311589</v>
      </c>
      <c r="F960" s="85">
        <v>267.29237093510397</v>
      </c>
      <c r="G960" s="60"/>
      <c r="H960" s="21"/>
      <c r="I960" s="16"/>
      <c r="J960" s="21"/>
      <c r="K960" s="21"/>
    </row>
    <row r="961" spans="1:11" x14ac:dyDescent="0.25">
      <c r="A961" s="77">
        <v>2.86</v>
      </c>
      <c r="B961" s="77">
        <v>5.18</v>
      </c>
      <c r="C961" s="77">
        <v>5.1719999999999997</v>
      </c>
      <c r="D961" s="77">
        <v>5.1230000000000002</v>
      </c>
      <c r="E961" s="84">
        <v>48.242844963436013</v>
      </c>
      <c r="F961" s="85">
        <v>215.36088420127473</v>
      </c>
      <c r="G961" s="60"/>
      <c r="H961" s="21"/>
      <c r="I961" s="16"/>
      <c r="J961" s="21"/>
      <c r="K961" s="21"/>
    </row>
    <row r="962" spans="1:11" x14ac:dyDescent="0.25">
      <c r="A962" s="77">
        <v>2.86</v>
      </c>
      <c r="B962" s="77">
        <v>7.68</v>
      </c>
      <c r="C962" s="77">
        <v>5.1719999999999997</v>
      </c>
      <c r="D962" s="77">
        <v>5.0759999999999996</v>
      </c>
      <c r="E962" s="84">
        <v>101.15671251153425</v>
      </c>
      <c r="F962" s="85">
        <v>451.57368032274007</v>
      </c>
      <c r="G962" s="60"/>
      <c r="H962" s="21"/>
      <c r="I962" s="16"/>
      <c r="J962" s="21"/>
      <c r="K962" s="21"/>
    </row>
    <row r="963" spans="1:11" x14ac:dyDescent="0.25">
      <c r="A963" s="77">
        <v>2.86</v>
      </c>
      <c r="B963" s="77">
        <v>3.88</v>
      </c>
      <c r="C963" s="77">
        <v>5.1719999999999997</v>
      </c>
      <c r="D963" s="77">
        <v>5.1470000000000002</v>
      </c>
      <c r="E963" s="84">
        <v>21.111314981160469</v>
      </c>
      <c r="F963" s="85">
        <v>94.243021207398456</v>
      </c>
      <c r="G963" s="60"/>
      <c r="H963" s="21"/>
      <c r="I963" s="16"/>
      <c r="J963" s="21"/>
      <c r="K963" s="21"/>
    </row>
    <row r="964" spans="1:11" x14ac:dyDescent="0.25">
      <c r="A964" s="77">
        <v>2.86</v>
      </c>
      <c r="B964" s="77">
        <v>2.99</v>
      </c>
      <c r="C964" s="77">
        <v>5.1719999999999997</v>
      </c>
      <c r="D964" s="77">
        <v>5.173</v>
      </c>
      <c r="E964" s="84">
        <v>2.6771342845476549</v>
      </c>
      <c r="F964" s="85">
        <v>11.950995159649187</v>
      </c>
      <c r="G964" s="60"/>
      <c r="H964" s="21"/>
      <c r="I964" s="16"/>
      <c r="J964" s="21"/>
      <c r="K964" s="21"/>
    </row>
    <row r="965" spans="1:11" x14ac:dyDescent="0.25">
      <c r="A965" s="77">
        <v>2.86</v>
      </c>
      <c r="B965" s="77">
        <v>4.1100000000000003</v>
      </c>
      <c r="C965" s="77">
        <v>5.1719999999999997</v>
      </c>
      <c r="D965" s="77">
        <v>5.1369999999999996</v>
      </c>
      <c r="E965" s="84">
        <v>25.922072995996217</v>
      </c>
      <c r="F965" s="85">
        <v>115.71872606142672</v>
      </c>
      <c r="G965" s="60"/>
      <c r="H965" s="21"/>
      <c r="I965" s="16"/>
      <c r="J965" s="21"/>
      <c r="K965" s="21"/>
    </row>
    <row r="966" spans="1:11" x14ac:dyDescent="0.25">
      <c r="A966" s="73">
        <v>2.86</v>
      </c>
      <c r="B966" s="73">
        <v>4.03</v>
      </c>
      <c r="C966" s="73">
        <v>5.1719999999999997</v>
      </c>
      <c r="D966" s="73">
        <v>5.1429999999999998</v>
      </c>
      <c r="E966" s="87">
        <v>24.234754206821872</v>
      </c>
      <c r="F966" s="132">
        <v>108.18636625467353</v>
      </c>
      <c r="G966" s="76"/>
      <c r="H966" s="27"/>
      <c r="I966" s="20"/>
      <c r="J966" s="21"/>
      <c r="K966" s="21"/>
    </row>
    <row r="967" spans="1:11" x14ac:dyDescent="0.25">
      <c r="A967" s="67">
        <v>2.84</v>
      </c>
      <c r="B967" s="67">
        <v>2.84</v>
      </c>
      <c r="C967" s="67">
        <v>5.2119999999999997</v>
      </c>
      <c r="D967" s="67">
        <v>5.2140000000000004</v>
      </c>
      <c r="E967" s="81">
        <v>0</v>
      </c>
      <c r="F967" s="82">
        <v>0</v>
      </c>
      <c r="G967" s="70">
        <f>AVERAGE(F967:F974)</f>
        <v>0.45972048558395928</v>
      </c>
      <c r="H967" s="71">
        <f>STDEV(F967:F974)</f>
        <v>0.49146187503023747</v>
      </c>
      <c r="I967" s="72">
        <f>COUNT(F967:F974)</f>
        <v>8</v>
      </c>
      <c r="J967" s="21"/>
      <c r="K967" s="21"/>
    </row>
    <row r="968" spans="1:11" x14ac:dyDescent="0.25">
      <c r="A968" s="77">
        <v>2.84</v>
      </c>
      <c r="B968" s="77">
        <v>2.85</v>
      </c>
      <c r="C968" s="77">
        <v>5.2119999999999997</v>
      </c>
      <c r="D968" s="77">
        <v>5.2119999999999997</v>
      </c>
      <c r="E968" s="84">
        <v>0.20597322348095221</v>
      </c>
      <c r="F968" s="85">
        <v>0.91948506694131882</v>
      </c>
      <c r="G968" s="60"/>
      <c r="H968" s="21"/>
      <c r="I968" s="16"/>
      <c r="J968" s="21"/>
      <c r="K968" s="21"/>
    </row>
    <row r="969" spans="1:11" x14ac:dyDescent="0.25">
      <c r="A969" s="77">
        <v>2.84</v>
      </c>
      <c r="B969" s="77">
        <v>2.84</v>
      </c>
      <c r="C969" s="77">
        <v>5.2119999999999997</v>
      </c>
      <c r="D969" s="77">
        <v>5.2119999999999997</v>
      </c>
      <c r="E969" s="84">
        <v>0</v>
      </c>
      <c r="F969" s="85">
        <v>0</v>
      </c>
      <c r="G969" s="60"/>
      <c r="H969" s="21"/>
      <c r="I969" s="16"/>
      <c r="J969" s="21"/>
      <c r="K969" s="21"/>
    </row>
    <row r="970" spans="1:11" x14ac:dyDescent="0.25">
      <c r="A970" s="77">
        <v>2.84</v>
      </c>
      <c r="B970" s="77">
        <v>2.84</v>
      </c>
      <c r="C970" s="77">
        <v>5.2119999999999997</v>
      </c>
      <c r="D970" s="77">
        <v>5.2110000000000003</v>
      </c>
      <c r="E970" s="84">
        <v>0</v>
      </c>
      <c r="F970" s="85">
        <v>0</v>
      </c>
      <c r="G970" s="60"/>
      <c r="H970" s="21"/>
      <c r="I970" s="16"/>
      <c r="J970" s="21"/>
      <c r="K970" s="21"/>
    </row>
    <row r="971" spans="1:11" x14ac:dyDescent="0.25">
      <c r="A971" s="77">
        <v>2.84</v>
      </c>
      <c r="B971" s="77">
        <v>2.84</v>
      </c>
      <c r="C971" s="77">
        <v>5.2119999999999997</v>
      </c>
      <c r="D971" s="77">
        <v>5.2119999999999997</v>
      </c>
      <c r="E971" s="84">
        <v>0</v>
      </c>
      <c r="F971" s="85">
        <v>0</v>
      </c>
      <c r="G971" s="60"/>
      <c r="H971" s="21"/>
      <c r="I971" s="16"/>
      <c r="J971" s="21"/>
      <c r="K971" s="21"/>
    </row>
    <row r="972" spans="1:11" x14ac:dyDescent="0.25">
      <c r="A972" s="77">
        <v>2.84</v>
      </c>
      <c r="B972" s="77">
        <v>2.85</v>
      </c>
      <c r="C972" s="77">
        <v>5.2119999999999997</v>
      </c>
      <c r="D972" s="77">
        <v>5.2119999999999997</v>
      </c>
      <c r="E972" s="84">
        <v>0.20597322348095221</v>
      </c>
      <c r="F972" s="85">
        <v>0.91948506694131882</v>
      </c>
      <c r="G972" s="60"/>
      <c r="H972" s="21"/>
      <c r="I972" s="16"/>
      <c r="J972" s="21"/>
      <c r="K972" s="21"/>
    </row>
    <row r="973" spans="1:11" x14ac:dyDescent="0.25">
      <c r="A973" s="77">
        <v>2.84</v>
      </c>
      <c r="B973" s="77">
        <v>2.85</v>
      </c>
      <c r="C973" s="77">
        <v>5.2119999999999997</v>
      </c>
      <c r="D973" s="77">
        <v>5.2130000000000001</v>
      </c>
      <c r="E973" s="84">
        <v>0.20593371202430899</v>
      </c>
      <c r="F973" s="85">
        <v>0.9193086838477178</v>
      </c>
      <c r="G973" s="60"/>
      <c r="H973" s="21"/>
      <c r="I973" s="16"/>
      <c r="J973" s="21"/>
      <c r="K973" s="21"/>
    </row>
    <row r="974" spans="1:11" x14ac:dyDescent="0.25">
      <c r="A974" s="73">
        <v>2.84</v>
      </c>
      <c r="B974" s="73">
        <v>2.85</v>
      </c>
      <c r="C974" s="73">
        <v>5.2119999999999997</v>
      </c>
      <c r="D974" s="73">
        <v>5.2119999999999997</v>
      </c>
      <c r="E974" s="87">
        <v>0.20597322348095221</v>
      </c>
      <c r="F974" s="132">
        <v>0.91948506694131882</v>
      </c>
      <c r="G974" s="76"/>
      <c r="H974" s="27"/>
      <c r="I974" s="20"/>
      <c r="J974" s="21"/>
      <c r="K974" s="21"/>
    </row>
    <row r="975" spans="1:11" x14ac:dyDescent="0.25">
      <c r="A975" s="67">
        <v>2.84</v>
      </c>
      <c r="B975" s="67">
        <v>2.85</v>
      </c>
      <c r="C975" s="67">
        <v>5.2149999999999999</v>
      </c>
      <c r="D975" s="67">
        <v>5.2160000000000002</v>
      </c>
      <c r="E975" s="81">
        <v>0.20593373474945662</v>
      </c>
      <c r="F975" s="82">
        <v>0.91930878529504934</v>
      </c>
      <c r="G975" s="70">
        <f>AVERAGE(F975:F984)</f>
        <v>3.6803230882826199</v>
      </c>
      <c r="H975" s="71">
        <f>STDEV(F975:F984)</f>
        <v>3.7832532977240541</v>
      </c>
      <c r="I975" s="72">
        <f>COUNT(F975:F984)</f>
        <v>10</v>
      </c>
      <c r="J975" s="21"/>
      <c r="K975" s="21"/>
    </row>
    <row r="976" spans="1:11" x14ac:dyDescent="0.25">
      <c r="A976" s="77">
        <v>2.84</v>
      </c>
      <c r="B976" s="77">
        <v>2.86</v>
      </c>
      <c r="C976" s="77">
        <v>5.2149999999999999</v>
      </c>
      <c r="D976" s="77">
        <v>5.2169999999999996</v>
      </c>
      <c r="E976" s="84">
        <v>0.41178852231287794</v>
      </c>
      <c r="F976" s="85">
        <v>1.8382651424569185</v>
      </c>
      <c r="G976" s="60"/>
      <c r="H976" s="21"/>
      <c r="I976" s="16"/>
      <c r="J976" s="21"/>
      <c r="K976" s="21"/>
    </row>
    <row r="977" spans="1:11" x14ac:dyDescent="0.25">
      <c r="A977" s="77">
        <v>2.84</v>
      </c>
      <c r="B977" s="77">
        <v>2.85</v>
      </c>
      <c r="C977" s="77">
        <v>5.2149999999999999</v>
      </c>
      <c r="D977" s="77">
        <v>5.218</v>
      </c>
      <c r="E977" s="84">
        <v>0.20585480269320922</v>
      </c>
      <c r="F977" s="85">
        <v>0.91895642470275529</v>
      </c>
      <c r="G977" s="60"/>
      <c r="H977" s="21"/>
      <c r="I977" s="16"/>
      <c r="J977" s="21"/>
      <c r="K977" s="21"/>
    </row>
    <row r="978" spans="1:11" x14ac:dyDescent="0.25">
      <c r="A978" s="77">
        <v>2.84</v>
      </c>
      <c r="B978" s="77">
        <v>2.92</v>
      </c>
      <c r="C978" s="77">
        <v>5.2149999999999999</v>
      </c>
      <c r="D978" s="77">
        <v>5.2119999999999997</v>
      </c>
      <c r="E978" s="84">
        <v>1.6487342447477238</v>
      </c>
      <c r="F978" s="85">
        <v>7.3601145419783141</v>
      </c>
      <c r="G978" s="60"/>
      <c r="H978" s="21"/>
      <c r="I978" s="16"/>
      <c r="J978" s="21"/>
      <c r="K978" s="21"/>
    </row>
    <row r="979" spans="1:11" x14ac:dyDescent="0.25">
      <c r="A979" s="77">
        <v>2.84</v>
      </c>
      <c r="B979" s="77">
        <v>2.98</v>
      </c>
      <c r="C979" s="77">
        <v>5.2149999999999999</v>
      </c>
      <c r="D979" s="77">
        <v>5.2089999999999996</v>
      </c>
      <c r="E979" s="84">
        <v>2.8869466397281607</v>
      </c>
      <c r="F979" s="85">
        <v>12.887618494410482</v>
      </c>
      <c r="G979" s="60"/>
      <c r="H979" s="21"/>
      <c r="I979" s="16"/>
      <c r="J979" s="21"/>
      <c r="K979" s="21"/>
    </row>
    <row r="980" spans="1:11" x14ac:dyDescent="0.25">
      <c r="A980" s="77">
        <v>2.84</v>
      </c>
      <c r="B980" s="77">
        <v>2.87</v>
      </c>
      <c r="C980" s="77">
        <v>5.2149999999999999</v>
      </c>
      <c r="D980" s="77">
        <v>5.2089999999999996</v>
      </c>
      <c r="E980" s="84">
        <v>0.61863142279889605</v>
      </c>
      <c r="F980" s="85">
        <v>2.761632534516552</v>
      </c>
      <c r="G980" s="60"/>
      <c r="H980" s="21"/>
      <c r="I980" s="16"/>
      <c r="J980" s="21"/>
      <c r="K980" s="21"/>
    </row>
    <row r="981" spans="1:11" x14ac:dyDescent="0.25">
      <c r="A981" s="77">
        <v>2.84</v>
      </c>
      <c r="B981" s="77">
        <v>2.86</v>
      </c>
      <c r="C981" s="77">
        <v>5.2149999999999999</v>
      </c>
      <c r="D981" s="77">
        <v>5.2130000000000001</v>
      </c>
      <c r="E981" s="84">
        <v>0.41210449278846806</v>
      </c>
      <c r="F981" s="85">
        <v>1.8396756662570004</v>
      </c>
      <c r="G981" s="60"/>
      <c r="H981" s="21"/>
      <c r="I981" s="16"/>
      <c r="J981" s="21"/>
      <c r="K981" s="21"/>
    </row>
    <row r="982" spans="1:11" x14ac:dyDescent="0.25">
      <c r="A982" s="77">
        <v>2.84</v>
      </c>
      <c r="B982" s="77">
        <v>2.86</v>
      </c>
      <c r="C982" s="77">
        <v>5.2149999999999999</v>
      </c>
      <c r="D982" s="77">
        <v>5.2160000000000002</v>
      </c>
      <c r="E982" s="84">
        <v>0.41186746949890413</v>
      </c>
      <c r="F982" s="85">
        <v>1.838617570590058</v>
      </c>
      <c r="G982" s="60"/>
      <c r="H982" s="21"/>
      <c r="I982" s="16"/>
      <c r="J982" s="21"/>
      <c r="K982" s="21"/>
    </row>
    <row r="983" spans="1:11" x14ac:dyDescent="0.25">
      <c r="A983" s="77">
        <v>2.84</v>
      </c>
      <c r="B983" s="77">
        <v>2.86</v>
      </c>
      <c r="C983" s="77">
        <v>5.2149999999999999</v>
      </c>
      <c r="D983" s="77">
        <v>5.2149999999999999</v>
      </c>
      <c r="E983" s="84">
        <v>0.41194644696189531</v>
      </c>
      <c r="F983" s="85">
        <v>1.838970133882597</v>
      </c>
      <c r="G983" s="60"/>
      <c r="H983" s="21"/>
      <c r="I983" s="16"/>
      <c r="J983" s="21"/>
      <c r="K983" s="21"/>
    </row>
    <row r="984" spans="1:11" x14ac:dyDescent="0.25">
      <c r="A984" s="73">
        <v>2.84</v>
      </c>
      <c r="B984" s="73">
        <v>2.89</v>
      </c>
      <c r="C984" s="73">
        <v>5.2149999999999999</v>
      </c>
      <c r="D984" s="73">
        <v>5.2119999999999997</v>
      </c>
      <c r="E984" s="87">
        <v>1.0304589029673319</v>
      </c>
      <c r="F984" s="132">
        <v>4.6000715887364665</v>
      </c>
      <c r="G984" s="76"/>
      <c r="H984" s="27"/>
      <c r="I984" s="20"/>
      <c r="J984" s="21"/>
      <c r="K984" s="21"/>
    </row>
    <row r="985" spans="1:11" x14ac:dyDescent="0.25">
      <c r="A985" s="67">
        <v>2.85</v>
      </c>
      <c r="B985" s="67">
        <v>2.86</v>
      </c>
      <c r="C985" s="67">
        <v>5.2030000000000003</v>
      </c>
      <c r="D985" s="67">
        <v>5.1989999999999998</v>
      </c>
      <c r="E985" s="81">
        <v>0.20613169489735467</v>
      </c>
      <c r="F985" s="82">
        <v>0.92019249919128099</v>
      </c>
      <c r="G985" s="86">
        <f>AVERAGE(F985:F994)</f>
        <v>2.392713374304229</v>
      </c>
      <c r="H985" s="71">
        <f>STDEV(F985:F994)</f>
        <v>2.3455229718351061</v>
      </c>
      <c r="I985" s="72">
        <f>COUNT(F985:F994)</f>
        <v>10</v>
      </c>
      <c r="J985" s="21"/>
      <c r="K985" s="21"/>
    </row>
    <row r="986" spans="1:11" x14ac:dyDescent="0.25">
      <c r="A986" s="77">
        <v>2.85</v>
      </c>
      <c r="B986" s="77">
        <v>2.86</v>
      </c>
      <c r="C986" s="77">
        <v>5.2030000000000003</v>
      </c>
      <c r="D986" s="77">
        <v>5.1989999999999998</v>
      </c>
      <c r="E986" s="84">
        <v>0.20613169489735467</v>
      </c>
      <c r="F986" s="85">
        <v>0.92019249919128099</v>
      </c>
      <c r="G986" s="57"/>
      <c r="H986" s="21"/>
      <c r="I986" s="16"/>
      <c r="J986" s="21"/>
      <c r="K986" s="21"/>
    </row>
    <row r="987" spans="1:11" x14ac:dyDescent="0.25">
      <c r="A987" s="77">
        <v>2.85</v>
      </c>
      <c r="B987" s="77">
        <v>2.86</v>
      </c>
      <c r="C987" s="77">
        <v>5.2030000000000003</v>
      </c>
      <c r="D987" s="77">
        <v>5.2030000000000003</v>
      </c>
      <c r="E987" s="84">
        <v>0.20597322348094307</v>
      </c>
      <c r="F987" s="85">
        <v>0.91948506694127796</v>
      </c>
      <c r="G987" s="57"/>
      <c r="H987" s="21"/>
      <c r="I987" s="16"/>
      <c r="J987" s="21"/>
      <c r="K987" s="21"/>
    </row>
    <row r="988" spans="1:11" x14ac:dyDescent="0.25">
      <c r="A988" s="77">
        <v>2.85</v>
      </c>
      <c r="B988" s="77">
        <v>2.86</v>
      </c>
      <c r="C988" s="77">
        <v>5.2030000000000003</v>
      </c>
      <c r="D988" s="77">
        <v>5.2030000000000003</v>
      </c>
      <c r="E988" s="84">
        <v>0.20597322348094307</v>
      </c>
      <c r="F988" s="85">
        <v>0.91948506694127796</v>
      </c>
      <c r="G988" s="57"/>
      <c r="H988" s="21"/>
      <c r="I988" s="16"/>
      <c r="J988" s="21"/>
      <c r="K988" s="21"/>
    </row>
    <row r="989" spans="1:11" x14ac:dyDescent="0.25">
      <c r="A989" s="77">
        <v>2.85</v>
      </c>
      <c r="B989" s="77">
        <v>2.94</v>
      </c>
      <c r="C989" s="77">
        <v>5.2030000000000003</v>
      </c>
      <c r="D989" s="77">
        <v>5.1959999999999997</v>
      </c>
      <c r="E989" s="84">
        <v>1.8562563772021388</v>
      </c>
      <c r="F989" s="85">
        <v>8.2865140934680674</v>
      </c>
      <c r="G989" s="57"/>
      <c r="H989" s="21"/>
      <c r="I989" s="16"/>
      <c r="J989" s="21"/>
      <c r="K989" s="21"/>
    </row>
    <row r="990" spans="1:11" x14ac:dyDescent="0.25">
      <c r="A990" s="77">
        <v>2.85</v>
      </c>
      <c r="B990" s="77">
        <v>2.89</v>
      </c>
      <c r="C990" s="77">
        <v>5.2030000000000003</v>
      </c>
      <c r="D990" s="77">
        <v>5.1989999999999998</v>
      </c>
      <c r="E990" s="84">
        <v>0.82452677958943699</v>
      </c>
      <c r="F990" s="85">
        <v>3.6807699967652057</v>
      </c>
      <c r="G990" s="57"/>
      <c r="H990" s="21"/>
      <c r="I990" s="16"/>
      <c r="J990" s="21"/>
      <c r="K990" s="21"/>
    </row>
    <row r="991" spans="1:11" x14ac:dyDescent="0.25">
      <c r="A991" s="77">
        <v>2.85</v>
      </c>
      <c r="B991" s="77">
        <v>2.87</v>
      </c>
      <c r="C991" s="77">
        <v>5.2030000000000003</v>
      </c>
      <c r="D991" s="77">
        <v>5.202</v>
      </c>
      <c r="E991" s="84">
        <v>0.41202563697476768</v>
      </c>
      <c r="F991" s="85">
        <v>1.8393236460190605</v>
      </c>
      <c r="G991" s="57"/>
      <c r="H991" s="21"/>
      <c r="I991" s="16"/>
      <c r="J991" s="21"/>
      <c r="K991" s="21"/>
    </row>
    <row r="992" spans="1:11" x14ac:dyDescent="0.25">
      <c r="A992" s="77">
        <v>2.85</v>
      </c>
      <c r="B992" s="77">
        <v>2.89</v>
      </c>
      <c r="C992" s="77">
        <v>5.2030000000000003</v>
      </c>
      <c r="D992" s="77">
        <v>5.1989999999999998</v>
      </c>
      <c r="E992" s="84">
        <v>0.82452677958943699</v>
      </c>
      <c r="F992" s="85">
        <v>3.6807699967652057</v>
      </c>
      <c r="G992" s="57"/>
      <c r="H992" s="21"/>
      <c r="I992" s="16"/>
      <c r="J992" s="21"/>
      <c r="K992" s="21"/>
    </row>
    <row r="993" spans="1:11" x14ac:dyDescent="0.25">
      <c r="A993" s="77">
        <v>2.85</v>
      </c>
      <c r="B993" s="77">
        <v>2.86</v>
      </c>
      <c r="C993" s="77">
        <v>5.2030000000000003</v>
      </c>
      <c r="D993" s="77">
        <v>5.202</v>
      </c>
      <c r="E993" s="84">
        <v>0.20601281848737926</v>
      </c>
      <c r="F993" s="85">
        <v>0.91966182300950983</v>
      </c>
      <c r="G993" s="57"/>
      <c r="H993" s="21"/>
      <c r="I993" s="16"/>
      <c r="J993" s="21"/>
      <c r="K993" s="21"/>
    </row>
    <row r="994" spans="1:11" x14ac:dyDescent="0.25">
      <c r="A994" s="73">
        <v>2.85</v>
      </c>
      <c r="B994" s="73">
        <v>2.87</v>
      </c>
      <c r="C994" s="73">
        <v>5.2030000000000003</v>
      </c>
      <c r="D994" s="73">
        <v>5.1980000000000004</v>
      </c>
      <c r="E994" s="87">
        <v>0.41234270172041959</v>
      </c>
      <c r="F994" s="132">
        <v>1.8407390547501252</v>
      </c>
      <c r="G994" s="130"/>
      <c r="H994" s="27"/>
      <c r="I994" s="20"/>
      <c r="J994" s="21"/>
      <c r="K994" s="21"/>
    </row>
    <row r="995" spans="1:11" x14ac:dyDescent="0.25">
      <c r="A995" s="67">
        <v>2.81</v>
      </c>
      <c r="B995" s="67">
        <v>4.26</v>
      </c>
      <c r="C995" s="67">
        <v>5.1319999999999997</v>
      </c>
      <c r="D995" s="67">
        <v>5.1020000000000003</v>
      </c>
      <c r="E995" s="81">
        <v>30.041731579990628</v>
      </c>
      <c r="F995" s="82">
        <v>134.10929394623616</v>
      </c>
      <c r="G995" s="86">
        <f>AVERAGE(F995:F1002)</f>
        <v>123.18620020064485</v>
      </c>
      <c r="H995" s="71">
        <f>STDEV(F995:F1002)</f>
        <v>26.60856019002404</v>
      </c>
      <c r="I995" s="72">
        <f>COUNT(F995:F1002)</f>
        <v>8</v>
      </c>
      <c r="J995" s="21"/>
      <c r="K995" s="21"/>
    </row>
    <row r="996" spans="1:11" x14ac:dyDescent="0.25">
      <c r="A996" s="77">
        <v>2.81</v>
      </c>
      <c r="B996" s="77">
        <v>3.98</v>
      </c>
      <c r="C996" s="77">
        <v>5.1319999999999997</v>
      </c>
      <c r="D996" s="77">
        <v>5.1070000000000002</v>
      </c>
      <c r="E996" s="84">
        <v>24.216836929663987</v>
      </c>
      <c r="F996" s="85">
        <v>108.10638173771301</v>
      </c>
      <c r="G996" s="57"/>
      <c r="H996" s="21"/>
      <c r="I996" s="16"/>
      <c r="J996" s="21"/>
      <c r="K996" s="21"/>
    </row>
    <row r="997" spans="1:11" x14ac:dyDescent="0.25">
      <c r="A997" s="77">
        <v>2.81</v>
      </c>
      <c r="B997" s="77">
        <v>4.04</v>
      </c>
      <c r="C997" s="77">
        <v>5.1319999999999997</v>
      </c>
      <c r="D997" s="77">
        <v>5.1070000000000002</v>
      </c>
      <c r="E997" s="84">
        <v>25.458726002980089</v>
      </c>
      <c r="F997" s="85">
        <v>113.65029874990343</v>
      </c>
      <c r="G997" s="57"/>
      <c r="H997" s="21"/>
      <c r="I997" s="16"/>
      <c r="J997" s="21"/>
      <c r="K997" s="21"/>
    </row>
    <row r="998" spans="1:11" x14ac:dyDescent="0.25">
      <c r="A998" s="77">
        <v>2.81</v>
      </c>
      <c r="B998" s="77">
        <v>4.3600000000000003</v>
      </c>
      <c r="C998" s="77">
        <v>5.1319999999999997</v>
      </c>
      <c r="D998" s="77">
        <v>5.1020000000000003</v>
      </c>
      <c r="E998" s="84">
        <v>32.113575137231372</v>
      </c>
      <c r="F998" s="85">
        <v>143.35821077011457</v>
      </c>
      <c r="G998" s="57"/>
      <c r="H998" s="21"/>
      <c r="I998" s="16"/>
      <c r="J998" s="21"/>
      <c r="K998" s="21"/>
    </row>
    <row r="999" spans="1:11" x14ac:dyDescent="0.25">
      <c r="A999" s="77">
        <v>2.81</v>
      </c>
      <c r="B999" s="77">
        <v>4.16</v>
      </c>
      <c r="C999" s="77">
        <v>5.1319999999999997</v>
      </c>
      <c r="D999" s="77">
        <v>5.1050000000000004</v>
      </c>
      <c r="E999" s="84">
        <v>27.953451261913813</v>
      </c>
      <c r="F999" s="85">
        <v>124.78700177830946</v>
      </c>
      <c r="G999" s="57"/>
      <c r="H999" s="21"/>
      <c r="I999" s="16"/>
      <c r="J999" s="21"/>
      <c r="K999" s="21"/>
    </row>
    <row r="1000" spans="1:11" x14ac:dyDescent="0.25">
      <c r="A1000" s="77">
        <v>2.81</v>
      </c>
      <c r="B1000" s="77">
        <v>4.0199999999999996</v>
      </c>
      <c r="C1000" s="77">
        <v>5.1319999999999997</v>
      </c>
      <c r="D1000" s="77">
        <v>5.1079999999999997</v>
      </c>
      <c r="E1000" s="84">
        <v>25.039859931756236</v>
      </c>
      <c r="F1000" s="85">
        <v>111.78043872135302</v>
      </c>
      <c r="G1000" s="57"/>
      <c r="H1000" s="21"/>
      <c r="I1000" s="16"/>
      <c r="J1000" s="21"/>
      <c r="K1000" s="21"/>
    </row>
    <row r="1001" spans="1:11" x14ac:dyDescent="0.25">
      <c r="A1001" s="77">
        <v>2.81</v>
      </c>
      <c r="B1001" s="77">
        <v>4.6399999999999997</v>
      </c>
      <c r="C1001" s="77">
        <v>5.1319999999999997</v>
      </c>
      <c r="D1001" s="77">
        <v>5.0970000000000004</v>
      </c>
      <c r="E1001" s="84">
        <v>37.951930286731923</v>
      </c>
      <c r="F1001" s="85">
        <v>169.42121199299999</v>
      </c>
      <c r="G1001" s="57"/>
      <c r="H1001" s="21"/>
      <c r="I1001" s="16"/>
      <c r="J1001" s="21"/>
      <c r="K1001" s="21"/>
    </row>
    <row r="1002" spans="1:11" x14ac:dyDescent="0.25">
      <c r="A1002" s="73">
        <v>2.81</v>
      </c>
      <c r="B1002" s="73">
        <v>3.68</v>
      </c>
      <c r="C1002" s="73">
        <v>5.1319999999999997</v>
      </c>
      <c r="D1002" s="73">
        <v>5.1139999999999999</v>
      </c>
      <c r="E1002" s="87">
        <v>17.98274319762756</v>
      </c>
      <c r="F1002" s="132">
        <v>80.27676390852919</v>
      </c>
      <c r="G1002" s="130"/>
      <c r="H1002" s="27"/>
      <c r="I1002" s="20"/>
      <c r="J1002" s="21"/>
      <c r="K1002" s="21"/>
    </row>
    <row r="1003" spans="1:11" x14ac:dyDescent="0.25">
      <c r="A1003" s="67">
        <v>2.86</v>
      </c>
      <c r="B1003" s="67">
        <v>2.86</v>
      </c>
      <c r="C1003" s="67">
        <v>5.1589999999999998</v>
      </c>
      <c r="D1003" s="67">
        <v>5.1609999999999996</v>
      </c>
      <c r="E1003" s="81">
        <v>0</v>
      </c>
      <c r="F1003" s="82">
        <v>0</v>
      </c>
      <c r="G1003" s="86">
        <f>AVERAGE(F1003:F1008)</f>
        <v>0.1542641775723663</v>
      </c>
      <c r="H1003" s="71">
        <f>STDEV(F1003:F1008)</f>
        <v>0.37786852064239407</v>
      </c>
      <c r="I1003" s="72">
        <f>COUNT(F1003:F1008)</f>
        <v>6</v>
      </c>
      <c r="J1003" s="21"/>
      <c r="K1003" s="21"/>
    </row>
    <row r="1004" spans="1:11" x14ac:dyDescent="0.25">
      <c r="A1004" s="77">
        <v>2.86</v>
      </c>
      <c r="B1004" s="77">
        <v>2.86</v>
      </c>
      <c r="C1004" s="77">
        <v>5.1589999999999998</v>
      </c>
      <c r="D1004" s="77">
        <v>5.1639999999999997</v>
      </c>
      <c r="E1004" s="84">
        <v>0</v>
      </c>
      <c r="F1004" s="85">
        <v>0</v>
      </c>
      <c r="G1004" s="57"/>
      <c r="H1004" s="21"/>
      <c r="I1004" s="16"/>
      <c r="J1004" s="21"/>
      <c r="K1004" s="21"/>
    </row>
    <row r="1005" spans="1:11" x14ac:dyDescent="0.25">
      <c r="A1005" s="77">
        <v>2.86</v>
      </c>
      <c r="B1005" s="77">
        <v>2.86</v>
      </c>
      <c r="C1005" s="77">
        <v>5.1589999999999998</v>
      </c>
      <c r="D1005" s="77">
        <v>5.1630000000000003</v>
      </c>
      <c r="E1005" s="84">
        <v>0</v>
      </c>
      <c r="F1005" s="85">
        <v>0</v>
      </c>
      <c r="G1005" s="57"/>
      <c r="H1005" s="21"/>
      <c r="I1005" s="16"/>
      <c r="J1005" s="21"/>
      <c r="K1005" s="21"/>
    </row>
    <row r="1006" spans="1:11" x14ac:dyDescent="0.25">
      <c r="A1006" s="77">
        <v>2.86</v>
      </c>
      <c r="B1006" s="77">
        <v>2.86</v>
      </c>
      <c r="C1006" s="77">
        <v>5.1589999999999998</v>
      </c>
      <c r="D1006" s="77">
        <v>5.1619999999999999</v>
      </c>
      <c r="E1006" s="84">
        <v>0</v>
      </c>
      <c r="F1006" s="85">
        <v>0</v>
      </c>
      <c r="G1006" s="57"/>
      <c r="H1006" s="21"/>
      <c r="I1006" s="16"/>
      <c r="J1006" s="21"/>
      <c r="K1006" s="21"/>
    </row>
    <row r="1007" spans="1:11" x14ac:dyDescent="0.25">
      <c r="A1007" s="77">
        <v>2.86</v>
      </c>
      <c r="B1007" s="77">
        <v>2.87</v>
      </c>
      <c r="C1007" s="77">
        <v>5.1589999999999998</v>
      </c>
      <c r="D1007" s="77">
        <v>5.125</v>
      </c>
      <c r="E1007" s="84">
        <v>0.20733967998794781</v>
      </c>
      <c r="F1007" s="85">
        <v>0.92558506543419783</v>
      </c>
      <c r="G1007" s="57"/>
      <c r="H1007" s="21"/>
      <c r="I1007" s="16"/>
      <c r="J1007" s="21"/>
      <c r="K1007" s="21"/>
    </row>
    <row r="1008" spans="1:11" x14ac:dyDescent="0.25">
      <c r="A1008" s="73">
        <v>2.86</v>
      </c>
      <c r="B1008" s="73">
        <v>2.86</v>
      </c>
      <c r="C1008" s="73">
        <v>5.1589999999999998</v>
      </c>
      <c r="D1008" s="73">
        <v>5.1630000000000003</v>
      </c>
      <c r="E1008" s="87">
        <v>0</v>
      </c>
      <c r="F1008" s="132">
        <v>0</v>
      </c>
      <c r="G1008" s="130"/>
      <c r="H1008" s="27"/>
      <c r="I1008" s="20"/>
      <c r="J1008" s="21"/>
      <c r="K1008" s="21"/>
    </row>
    <row r="1009" spans="1:11" x14ac:dyDescent="0.25">
      <c r="A1009" s="67">
        <v>2.81</v>
      </c>
      <c r="B1009" s="67">
        <v>2.81</v>
      </c>
      <c r="C1009" s="67">
        <v>5.1059999999999999</v>
      </c>
      <c r="D1009" s="67">
        <v>5.141</v>
      </c>
      <c r="E1009" s="81">
        <v>0</v>
      </c>
      <c r="F1009" s="82">
        <v>0</v>
      </c>
      <c r="G1009" s="70">
        <f>AVERAGE(F1009:F1019)</f>
        <v>0.24928773892128567</v>
      </c>
      <c r="H1009" s="71">
        <f>STDEV(F1009:F1019)</f>
        <v>0.42695457093318245</v>
      </c>
      <c r="I1009" s="72">
        <f>COUNT(F1009:F1019)</f>
        <v>11</v>
      </c>
      <c r="J1009" s="21"/>
      <c r="K1009" s="21"/>
    </row>
    <row r="1010" spans="1:11" x14ac:dyDescent="0.25">
      <c r="A1010" s="77">
        <v>2.81</v>
      </c>
      <c r="B1010" s="77">
        <v>2.82</v>
      </c>
      <c r="C1010" s="77">
        <v>5.1059999999999999</v>
      </c>
      <c r="D1010" s="77">
        <v>5.1349999999999998</v>
      </c>
      <c r="E1010" s="84">
        <v>0.20480998619156676</v>
      </c>
      <c r="F1010" s="85">
        <v>0.91429225935777325</v>
      </c>
      <c r="G1010" s="60"/>
      <c r="H1010" s="21"/>
      <c r="I1010" s="16"/>
      <c r="J1010" s="21"/>
      <c r="K1010" s="21"/>
    </row>
    <row r="1011" spans="1:11" x14ac:dyDescent="0.25">
      <c r="A1011" s="77">
        <v>2.81</v>
      </c>
      <c r="B1011" s="77">
        <v>2.82</v>
      </c>
      <c r="C1011" s="77">
        <v>5.1059999999999999</v>
      </c>
      <c r="D1011" s="77">
        <v>5.1390000000000002</v>
      </c>
      <c r="E1011" s="84">
        <v>0.20465056997347641</v>
      </c>
      <c r="F1011" s="85">
        <v>0.91358060941859609</v>
      </c>
      <c r="G1011" s="60"/>
      <c r="H1011" s="21"/>
      <c r="I1011" s="16"/>
      <c r="J1011" s="21"/>
      <c r="K1011" s="21"/>
    </row>
    <row r="1012" spans="1:11" x14ac:dyDescent="0.25">
      <c r="A1012" s="77">
        <v>2.81</v>
      </c>
      <c r="B1012" s="77">
        <v>2.81</v>
      </c>
      <c r="C1012" s="77">
        <v>5.1059999999999999</v>
      </c>
      <c r="D1012" s="77">
        <v>5.1420000000000003</v>
      </c>
      <c r="E1012" s="84">
        <v>0</v>
      </c>
      <c r="F1012" s="85">
        <v>0</v>
      </c>
      <c r="G1012" s="60"/>
      <c r="H1012" s="21"/>
      <c r="I1012" s="16"/>
      <c r="J1012" s="21"/>
      <c r="K1012" s="21"/>
    </row>
    <row r="1013" spans="1:11" x14ac:dyDescent="0.25">
      <c r="A1013" s="77">
        <v>2.81</v>
      </c>
      <c r="B1013" s="77">
        <v>2.81</v>
      </c>
      <c r="C1013" s="77">
        <v>5.1059999999999999</v>
      </c>
      <c r="D1013" s="77">
        <v>5.1130000000000004</v>
      </c>
      <c r="E1013" s="84">
        <v>0</v>
      </c>
      <c r="F1013" s="85">
        <v>0</v>
      </c>
      <c r="G1013" s="60"/>
      <c r="H1013" s="21"/>
      <c r="I1013" s="16"/>
      <c r="J1013" s="21"/>
      <c r="K1013" s="21"/>
    </row>
    <row r="1014" spans="1:11" x14ac:dyDescent="0.25">
      <c r="A1014" s="77">
        <v>2.81</v>
      </c>
      <c r="B1014" s="77">
        <v>2.81</v>
      </c>
      <c r="C1014" s="77">
        <v>5.1059999999999999</v>
      </c>
      <c r="D1014" s="77">
        <v>5.1100000000000003</v>
      </c>
      <c r="E1014" s="84">
        <v>0</v>
      </c>
      <c r="F1014" s="85">
        <v>0</v>
      </c>
      <c r="G1014" s="60"/>
      <c r="H1014" s="21"/>
      <c r="I1014" s="16"/>
      <c r="J1014" s="21"/>
      <c r="K1014" s="21"/>
    </row>
    <row r="1015" spans="1:11" x14ac:dyDescent="0.25">
      <c r="A1015" s="77">
        <v>2.81</v>
      </c>
      <c r="B1015" s="77">
        <v>2.81</v>
      </c>
      <c r="C1015" s="77">
        <v>5.1059999999999999</v>
      </c>
      <c r="D1015" s="77">
        <v>5.1369999999999996</v>
      </c>
      <c r="E1015" s="84">
        <v>0</v>
      </c>
      <c r="F1015" s="85">
        <v>0</v>
      </c>
      <c r="G1015" s="60"/>
      <c r="H1015" s="21"/>
      <c r="I1015" s="16"/>
      <c r="J1015" s="21"/>
      <c r="K1015" s="21"/>
    </row>
    <row r="1016" spans="1:11" x14ac:dyDescent="0.25">
      <c r="A1016" s="77">
        <v>2.81</v>
      </c>
      <c r="B1016" s="77">
        <v>2.81</v>
      </c>
      <c r="C1016" s="77">
        <v>5.1059999999999999</v>
      </c>
      <c r="D1016" s="77">
        <v>5.1349999999999998</v>
      </c>
      <c r="E1016" s="84">
        <v>0</v>
      </c>
      <c r="F1016" s="85">
        <v>0</v>
      </c>
      <c r="G1016" s="60"/>
      <c r="H1016" s="21"/>
      <c r="I1016" s="16"/>
      <c r="J1016" s="21"/>
      <c r="K1016" s="21"/>
    </row>
    <row r="1017" spans="1:11" x14ac:dyDescent="0.25">
      <c r="A1017" s="77">
        <v>2.81</v>
      </c>
      <c r="B1017" s="77">
        <v>2.82</v>
      </c>
      <c r="C1017" s="77">
        <v>5.1059999999999999</v>
      </c>
      <c r="D1017" s="77">
        <v>5.1349999999999998</v>
      </c>
      <c r="E1017" s="84">
        <v>0.20480998619156676</v>
      </c>
      <c r="F1017" s="85">
        <v>0.91429225935777325</v>
      </c>
      <c r="G1017" s="60"/>
      <c r="H1017" s="21"/>
      <c r="I1017" s="16"/>
      <c r="J1017" s="21"/>
      <c r="K1017" s="21"/>
    </row>
    <row r="1018" spans="1:11" x14ac:dyDescent="0.25">
      <c r="A1018" s="77">
        <v>2.81</v>
      </c>
      <c r="B1018" s="77">
        <v>2.81</v>
      </c>
      <c r="C1018" s="77">
        <v>5.1059999999999999</v>
      </c>
      <c r="D1018" s="77">
        <v>5.1379999999999999</v>
      </c>
      <c r="E1018" s="84">
        <v>0</v>
      </c>
      <c r="F1018" s="85">
        <v>0</v>
      </c>
      <c r="G1018" s="60"/>
      <c r="H1018" s="21"/>
      <c r="I1018" s="16"/>
      <c r="J1018" s="21"/>
      <c r="K1018" s="21"/>
    </row>
    <row r="1019" spans="1:11" x14ac:dyDescent="0.25">
      <c r="A1019" s="73">
        <v>2.81</v>
      </c>
      <c r="B1019" s="73">
        <v>2.81</v>
      </c>
      <c r="C1019" s="73">
        <v>5.1059999999999999</v>
      </c>
      <c r="D1019" s="73">
        <v>5.1390000000000002</v>
      </c>
      <c r="E1019" s="87">
        <v>0</v>
      </c>
      <c r="F1019" s="132">
        <v>0</v>
      </c>
      <c r="G1019" s="76"/>
      <c r="H1019" s="27"/>
      <c r="I1019" s="20"/>
      <c r="J1019" s="21"/>
      <c r="K1019" s="21"/>
    </row>
    <row r="1020" spans="1:11" x14ac:dyDescent="0.25">
      <c r="A1020" s="67">
        <v>2.81</v>
      </c>
      <c r="B1020" s="67">
        <v>2.86</v>
      </c>
      <c r="C1020" s="67">
        <v>5.1390000000000002</v>
      </c>
      <c r="D1020" s="67">
        <v>5.1390000000000002</v>
      </c>
      <c r="E1020" s="81">
        <v>1.0298661174047337</v>
      </c>
      <c r="F1020" s="82">
        <v>4.5974253347064717</v>
      </c>
      <c r="G1020" s="86">
        <f>AVERAGE(F1020:F1027)</f>
        <v>3.1027032928790379</v>
      </c>
      <c r="H1020" s="71">
        <f>STDEV(F1020:F1027)</f>
        <v>1.8352879274503346</v>
      </c>
      <c r="I1020" s="72">
        <f>COUNT(F1020:F1027)</f>
        <v>8</v>
      </c>
      <c r="J1020" s="21"/>
      <c r="K1020" s="21"/>
    </row>
    <row r="1021" spans="1:11" x14ac:dyDescent="0.25">
      <c r="A1021" s="77">
        <v>2.81</v>
      </c>
      <c r="B1021" s="77">
        <v>2.87</v>
      </c>
      <c r="C1021" s="77">
        <v>5.1390000000000002</v>
      </c>
      <c r="D1021" s="77">
        <v>5.1390000000000002</v>
      </c>
      <c r="E1021" s="84">
        <v>1.2358393408856858</v>
      </c>
      <c r="F1021" s="85">
        <v>5.5169104016477899</v>
      </c>
      <c r="G1021" s="57"/>
      <c r="H1021" s="21"/>
      <c r="I1021" s="16"/>
      <c r="J1021" s="21"/>
      <c r="K1021" s="21"/>
    </row>
    <row r="1022" spans="1:11" x14ac:dyDescent="0.25">
      <c r="A1022" s="77">
        <v>2.81</v>
      </c>
      <c r="B1022" s="77">
        <v>2.84</v>
      </c>
      <c r="C1022" s="77">
        <v>5.1390000000000002</v>
      </c>
      <c r="D1022" s="77">
        <v>5.141</v>
      </c>
      <c r="E1022" s="84">
        <v>0.61767928154167406</v>
      </c>
      <c r="F1022" s="85">
        <v>2.7573820807301872</v>
      </c>
      <c r="G1022" s="57"/>
      <c r="H1022" s="21"/>
      <c r="I1022" s="16"/>
      <c r="J1022" s="21"/>
      <c r="K1022" s="21"/>
    </row>
    <row r="1023" spans="1:11" x14ac:dyDescent="0.25">
      <c r="A1023" s="77">
        <v>2.81</v>
      </c>
      <c r="B1023" s="77">
        <v>2.83</v>
      </c>
      <c r="C1023" s="77">
        <v>5.1390000000000002</v>
      </c>
      <c r="D1023" s="77">
        <v>5.1420000000000003</v>
      </c>
      <c r="E1023" s="84">
        <v>0.41170610481080899</v>
      </c>
      <c r="F1023" s="85">
        <v>1.8378972224859325</v>
      </c>
      <c r="G1023" s="57"/>
      <c r="H1023" s="21"/>
      <c r="I1023" s="16"/>
      <c r="J1023" s="21"/>
      <c r="K1023" s="21"/>
    </row>
    <row r="1024" spans="1:11" x14ac:dyDescent="0.25">
      <c r="A1024" s="77">
        <v>2.81</v>
      </c>
      <c r="B1024" s="77">
        <v>2.87</v>
      </c>
      <c r="C1024" s="77">
        <v>5.1390000000000002</v>
      </c>
      <c r="D1024" s="77">
        <v>5.1390000000000002</v>
      </c>
      <c r="E1024" s="84">
        <v>1.2358393408856858</v>
      </c>
      <c r="F1024" s="85">
        <v>5.5169104016477899</v>
      </c>
      <c r="G1024" s="57"/>
      <c r="H1024" s="21"/>
      <c r="I1024" s="16"/>
      <c r="J1024" s="21"/>
      <c r="K1024" s="21"/>
    </row>
    <row r="1025" spans="1:11" x14ac:dyDescent="0.25">
      <c r="A1025" s="77">
        <v>2.81</v>
      </c>
      <c r="B1025" s="77">
        <v>2.83</v>
      </c>
      <c r="C1025" s="77">
        <v>5.1390000000000002</v>
      </c>
      <c r="D1025" s="77">
        <v>5.1420000000000003</v>
      </c>
      <c r="E1025" s="84">
        <v>0.41170610481080899</v>
      </c>
      <c r="F1025" s="85">
        <v>1.8378972224859325</v>
      </c>
      <c r="G1025" s="57"/>
      <c r="H1025" s="21"/>
      <c r="I1025" s="16"/>
      <c r="J1025" s="21"/>
      <c r="K1025" s="21"/>
    </row>
    <row r="1026" spans="1:11" x14ac:dyDescent="0.25">
      <c r="A1026" s="77">
        <v>2.81</v>
      </c>
      <c r="B1026" s="77">
        <v>2.83</v>
      </c>
      <c r="C1026" s="77">
        <v>5.1390000000000002</v>
      </c>
      <c r="D1026" s="77">
        <v>5.14</v>
      </c>
      <c r="E1026" s="84">
        <v>0.411866301738751</v>
      </c>
      <c r="F1026" s="85">
        <v>1.8386123575919584</v>
      </c>
      <c r="G1026" s="57"/>
      <c r="H1026" s="21"/>
      <c r="I1026" s="16"/>
      <c r="J1026" s="21"/>
      <c r="K1026" s="21"/>
    </row>
    <row r="1027" spans="1:11" x14ac:dyDescent="0.25">
      <c r="A1027" s="73">
        <v>2.81</v>
      </c>
      <c r="B1027" s="73">
        <v>2.82</v>
      </c>
      <c r="C1027" s="73">
        <v>5.1390000000000002</v>
      </c>
      <c r="D1027" s="73">
        <v>5.1440000000000001</v>
      </c>
      <c r="E1027" s="87">
        <v>0.20577301622639316</v>
      </c>
      <c r="F1027" s="132">
        <v>0.91859132173624169</v>
      </c>
      <c r="G1027" s="130"/>
      <c r="H1027" s="27"/>
      <c r="I1027" s="20"/>
      <c r="J1027" s="21"/>
      <c r="K1027" s="21"/>
    </row>
    <row r="1028" spans="1:11" x14ac:dyDescent="0.25">
      <c r="A1028" s="67">
        <v>2.86</v>
      </c>
      <c r="B1028" s="67">
        <v>2.85</v>
      </c>
      <c r="C1028" s="67">
        <v>5.202</v>
      </c>
      <c r="D1028" s="67">
        <v>5.2050000000000001</v>
      </c>
      <c r="E1028" s="81">
        <v>-0.20585450692562265</v>
      </c>
      <c r="F1028" s="82">
        <v>-0.91895510436667216</v>
      </c>
      <c r="G1028" s="86">
        <f>AVERAGE(F1028:F1031)</f>
        <v>-0.91877861980658637</v>
      </c>
      <c r="H1028" s="71">
        <f>STDEV(F1028:F1031)</f>
        <v>2.0378681654668459E-4</v>
      </c>
      <c r="I1028" s="72">
        <v>4</v>
      </c>
      <c r="J1028" s="21"/>
      <c r="K1028" s="21"/>
    </row>
    <row r="1029" spans="1:11" x14ac:dyDescent="0.25">
      <c r="A1029" s="77">
        <v>2.86</v>
      </c>
      <c r="B1029" s="77">
        <v>2.85</v>
      </c>
      <c r="C1029" s="77">
        <v>5.202</v>
      </c>
      <c r="D1029" s="77">
        <v>5.2050000000000001</v>
      </c>
      <c r="E1029" s="84">
        <v>-0.20585450692562265</v>
      </c>
      <c r="F1029" s="85">
        <v>-0.91895510436667216</v>
      </c>
      <c r="G1029" s="57"/>
      <c r="H1029" s="21"/>
      <c r="I1029" s="16"/>
      <c r="J1029" s="21"/>
      <c r="K1029" s="21"/>
    </row>
    <row r="1030" spans="1:11" x14ac:dyDescent="0.25">
      <c r="A1030" s="77">
        <v>2.86</v>
      </c>
      <c r="B1030" s="77">
        <v>2.85</v>
      </c>
      <c r="C1030" s="77">
        <v>5.202</v>
      </c>
      <c r="D1030" s="77">
        <v>5.2069999999999999</v>
      </c>
      <c r="E1030" s="84">
        <v>-0.20577543855345995</v>
      </c>
      <c r="F1030" s="85">
        <v>-0.91860213524650058</v>
      </c>
      <c r="G1030" s="57"/>
      <c r="H1030" s="21"/>
      <c r="I1030" s="16"/>
      <c r="J1030" s="21"/>
      <c r="K1030" s="21"/>
    </row>
    <row r="1031" spans="1:11" x14ac:dyDescent="0.25">
      <c r="A1031" s="73">
        <v>2.86</v>
      </c>
      <c r="B1031" s="73">
        <v>2.85</v>
      </c>
      <c r="C1031" s="73">
        <v>5.202</v>
      </c>
      <c r="D1031" s="73">
        <v>5.2069999999999999</v>
      </c>
      <c r="E1031" s="87">
        <v>-0.20577543855345995</v>
      </c>
      <c r="F1031" s="132">
        <v>-0.91860213524650058</v>
      </c>
      <c r="G1031" s="130"/>
      <c r="H1031" s="27"/>
      <c r="I1031" s="20"/>
      <c r="J1031" s="21"/>
      <c r="K1031" s="21"/>
    </row>
    <row r="1032" spans="1:11" x14ac:dyDescent="0.25">
      <c r="A1032" s="67">
        <v>2.85</v>
      </c>
      <c r="B1032" s="67">
        <v>4.03</v>
      </c>
      <c r="C1032" s="67">
        <v>5.2069999999999999</v>
      </c>
      <c r="D1032" s="67">
        <v>5.1740000000000004</v>
      </c>
      <c r="E1032" s="81">
        <v>24.459857713665372</v>
      </c>
      <c r="F1032" s="82">
        <v>109.1912508195736</v>
      </c>
      <c r="G1032" s="70">
        <f>AVERAGE(F1032:F1040)</f>
        <v>95.068248473663417</v>
      </c>
      <c r="H1032" s="71">
        <f>STDEV(F1032:F1040)</f>
        <v>15.633646778966092</v>
      </c>
      <c r="I1032" s="72">
        <f>COUNT(F1032:F1040)</f>
        <v>9</v>
      </c>
      <c r="J1032" s="21"/>
      <c r="K1032" s="21"/>
    </row>
    <row r="1033" spans="1:11" x14ac:dyDescent="0.25">
      <c r="A1033" s="77">
        <v>2.85</v>
      </c>
      <c r="B1033" s="77">
        <v>3.58</v>
      </c>
      <c r="C1033" s="77">
        <v>5.2069999999999999</v>
      </c>
      <c r="D1033" s="77">
        <v>5.1840000000000002</v>
      </c>
      <c r="E1033" s="84">
        <v>15.102756163303708</v>
      </c>
      <c r="F1033" s="85">
        <v>67.420213788604087</v>
      </c>
      <c r="G1033" s="60"/>
      <c r="H1033" s="21"/>
      <c r="I1033" s="16"/>
      <c r="J1033" s="21"/>
      <c r="K1033" s="21"/>
    </row>
    <row r="1034" spans="1:11" x14ac:dyDescent="0.25">
      <c r="A1034" s="77">
        <v>2.85</v>
      </c>
      <c r="B1034" s="77">
        <v>3.77</v>
      </c>
      <c r="C1034" s="77">
        <v>5.2069999999999999</v>
      </c>
      <c r="D1034" s="77">
        <v>5.18</v>
      </c>
      <c r="E1034" s="84">
        <v>19.048308275908685</v>
      </c>
      <c r="F1034" s="85">
        <v>85.033552974483968</v>
      </c>
      <c r="G1034" s="60"/>
      <c r="H1034" s="21"/>
      <c r="I1034" s="16"/>
      <c r="J1034" s="21"/>
      <c r="K1034" s="21"/>
    </row>
    <row r="1035" spans="1:11" x14ac:dyDescent="0.25">
      <c r="A1035" s="77">
        <v>2.85</v>
      </c>
      <c r="B1035" s="77">
        <v>3.95</v>
      </c>
      <c r="C1035" s="77">
        <v>5.2069999999999999</v>
      </c>
      <c r="D1035" s="77">
        <v>5.1749999999999998</v>
      </c>
      <c r="E1035" s="84">
        <v>22.797156176460348</v>
      </c>
      <c r="F1035" s="85">
        <v>101.76878488733664</v>
      </c>
      <c r="G1035" s="60"/>
      <c r="H1035" s="21"/>
      <c r="I1035" s="16"/>
      <c r="J1035" s="21"/>
      <c r="K1035" s="21"/>
    </row>
    <row r="1036" spans="1:11" x14ac:dyDescent="0.25">
      <c r="A1036" s="77">
        <v>2.85</v>
      </c>
      <c r="B1036" s="77">
        <v>3.92</v>
      </c>
      <c r="C1036" s="77">
        <v>5.2069999999999999</v>
      </c>
      <c r="D1036" s="77">
        <v>5.1769999999999996</v>
      </c>
      <c r="E1036" s="84">
        <v>22.166848655434883</v>
      </c>
      <c r="F1036" s="85">
        <v>98.955029082726867</v>
      </c>
      <c r="G1036" s="60"/>
      <c r="H1036" s="21"/>
      <c r="I1036" s="16"/>
      <c r="J1036" s="21"/>
      <c r="K1036" s="21"/>
    </row>
    <row r="1037" spans="1:11" x14ac:dyDescent="0.25">
      <c r="A1037" s="77">
        <v>2.85</v>
      </c>
      <c r="B1037" s="77">
        <v>3.75</v>
      </c>
      <c r="C1037" s="77">
        <v>5.2069999999999999</v>
      </c>
      <c r="D1037" s="77">
        <v>5.181</v>
      </c>
      <c r="E1037" s="84">
        <v>18.630617973340357</v>
      </c>
      <c r="F1037" s="85">
        <v>83.168941694788685</v>
      </c>
      <c r="G1037" s="60"/>
      <c r="H1037" s="21"/>
      <c r="I1037" s="16"/>
      <c r="J1037" s="21"/>
      <c r="K1037" s="21"/>
    </row>
    <row r="1038" spans="1:11" x14ac:dyDescent="0.25">
      <c r="A1038" s="77">
        <v>2.85</v>
      </c>
      <c r="B1038" s="77">
        <v>4.0199999999999996</v>
      </c>
      <c r="C1038" s="77">
        <v>5.2069999999999999</v>
      </c>
      <c r="D1038" s="77">
        <v>5.1609999999999996</v>
      </c>
      <c r="E1038" s="84">
        <v>24.313660382840393</v>
      </c>
      <c r="F1038" s="85">
        <v>108.5386113150378</v>
      </c>
      <c r="G1038" s="60"/>
      <c r="H1038" s="21"/>
      <c r="I1038" s="16"/>
      <c r="J1038" s="21"/>
      <c r="K1038" s="21"/>
    </row>
    <row r="1039" spans="1:11" x14ac:dyDescent="0.25">
      <c r="A1039" s="77">
        <v>2.85</v>
      </c>
      <c r="B1039" s="77">
        <v>4.0999999999999996</v>
      </c>
      <c r="C1039" s="77">
        <v>5.2069999999999999</v>
      </c>
      <c r="D1039" s="77">
        <v>5.1749999999999998</v>
      </c>
      <c r="E1039" s="84">
        <v>25.905859291432201</v>
      </c>
      <c r="F1039" s="85">
        <v>115.64634646288249</v>
      </c>
      <c r="G1039" s="60"/>
      <c r="H1039" s="21"/>
      <c r="I1039" s="16"/>
      <c r="J1039" s="21"/>
      <c r="K1039" s="21"/>
    </row>
    <row r="1040" spans="1:11" x14ac:dyDescent="0.25">
      <c r="A1040" s="73">
        <v>2.85</v>
      </c>
      <c r="B1040" s="73">
        <v>3.78</v>
      </c>
      <c r="C1040" s="73">
        <v>5.2069999999999999</v>
      </c>
      <c r="D1040" s="73">
        <v>5.1840000000000002</v>
      </c>
      <c r="E1040" s="87">
        <v>19.240497577907455</v>
      </c>
      <c r="F1040" s="132">
        <v>85.891505237536677</v>
      </c>
      <c r="G1040" s="76"/>
      <c r="H1040" s="27"/>
      <c r="I1040" s="20"/>
      <c r="J1040" s="21"/>
      <c r="K1040" s="21"/>
    </row>
    <row r="1041" spans="1:11" x14ac:dyDescent="0.25">
      <c r="A1041" s="67">
        <v>2.86</v>
      </c>
      <c r="B1041" s="67">
        <v>2.86</v>
      </c>
      <c r="C1041" s="67">
        <v>5.1669999999999998</v>
      </c>
      <c r="D1041" s="67">
        <v>5.1660000000000004</v>
      </c>
      <c r="E1041" s="81">
        <v>0</v>
      </c>
      <c r="F1041" s="82">
        <v>0</v>
      </c>
      <c r="G1041" s="70">
        <f>AVERAGE(F1041:F1051)</f>
        <v>0.41899136395195863</v>
      </c>
      <c r="H1041" s="71">
        <f>STDEV(F1041:F1051)</f>
        <v>0.63498688544467385</v>
      </c>
      <c r="I1041" s="72">
        <f>COUNT(F1041:F1051)</f>
        <v>11</v>
      </c>
      <c r="J1041" s="21"/>
      <c r="K1041" s="21"/>
    </row>
    <row r="1042" spans="1:11" x14ac:dyDescent="0.25">
      <c r="A1042" s="77">
        <v>2.86</v>
      </c>
      <c r="B1042" s="77">
        <v>2.86</v>
      </c>
      <c r="C1042" s="77">
        <v>5.1669999999999998</v>
      </c>
      <c r="D1042" s="77">
        <v>5.1669999999999998</v>
      </c>
      <c r="E1042" s="84">
        <v>0</v>
      </c>
      <c r="F1042" s="85">
        <v>0</v>
      </c>
      <c r="G1042" s="60"/>
      <c r="H1042" s="21"/>
      <c r="I1042" s="16"/>
      <c r="J1042" s="21"/>
      <c r="K1042" s="21"/>
    </row>
    <row r="1043" spans="1:11" x14ac:dyDescent="0.25">
      <c r="A1043" s="77">
        <v>2.86</v>
      </c>
      <c r="B1043" s="77">
        <v>2.87</v>
      </c>
      <c r="C1043" s="77">
        <v>5.1669999999999998</v>
      </c>
      <c r="D1043" s="77">
        <v>5.17</v>
      </c>
      <c r="E1043" s="84">
        <v>0.20585370323521857</v>
      </c>
      <c r="F1043" s="85">
        <v>0.9189515166123392</v>
      </c>
      <c r="G1043" s="60"/>
      <c r="H1043" s="21"/>
      <c r="I1043" s="16"/>
      <c r="J1043" s="21"/>
      <c r="K1043" s="21"/>
    </row>
    <row r="1044" spans="1:11" x14ac:dyDescent="0.25">
      <c r="A1044" s="77">
        <v>2.86</v>
      </c>
      <c r="B1044" s="77">
        <v>2.86</v>
      </c>
      <c r="C1044" s="77">
        <v>5.1669999999999998</v>
      </c>
      <c r="D1044" s="77">
        <v>5.1689999999999996</v>
      </c>
      <c r="E1044" s="84">
        <v>0</v>
      </c>
      <c r="F1044" s="85">
        <v>0</v>
      </c>
      <c r="G1044" s="60"/>
      <c r="H1044" s="21"/>
      <c r="I1044" s="16"/>
      <c r="J1044" s="21"/>
      <c r="K1044" s="21"/>
    </row>
    <row r="1045" spans="1:11" x14ac:dyDescent="0.25">
      <c r="A1045" s="77">
        <v>2.86</v>
      </c>
      <c r="B1045" s="77">
        <v>2.87</v>
      </c>
      <c r="C1045" s="77">
        <v>5.1669999999999998</v>
      </c>
      <c r="D1045" s="77">
        <v>5.17</v>
      </c>
      <c r="E1045" s="84">
        <v>0.20585370323521857</v>
      </c>
      <c r="F1045" s="85">
        <v>0.9189515166123392</v>
      </c>
      <c r="G1045" s="60"/>
      <c r="H1045" s="21"/>
      <c r="I1045" s="16"/>
      <c r="J1045" s="21"/>
      <c r="K1045" s="21"/>
    </row>
    <row r="1046" spans="1:11" x14ac:dyDescent="0.25">
      <c r="A1046" s="77">
        <v>2.86</v>
      </c>
      <c r="B1046" s="77">
        <v>2.87</v>
      </c>
      <c r="C1046" s="77">
        <v>5.1669999999999998</v>
      </c>
      <c r="D1046" s="77">
        <v>5.1689999999999996</v>
      </c>
      <c r="E1046" s="84">
        <v>0.20589352790212423</v>
      </c>
      <c r="F1046" s="85">
        <v>0.91912929790787279</v>
      </c>
      <c r="G1046" s="60"/>
      <c r="H1046" s="21"/>
      <c r="I1046" s="16"/>
      <c r="J1046" s="21"/>
      <c r="K1046" s="21"/>
    </row>
    <row r="1047" spans="1:11" x14ac:dyDescent="0.25">
      <c r="A1047" s="77">
        <v>2.86</v>
      </c>
      <c r="B1047" s="77">
        <v>2.86</v>
      </c>
      <c r="C1047" s="77">
        <v>5.1669999999999998</v>
      </c>
      <c r="D1047" s="77">
        <v>5.17</v>
      </c>
      <c r="E1047" s="84">
        <v>0</v>
      </c>
      <c r="F1047" s="85">
        <v>0</v>
      </c>
      <c r="G1047" s="60"/>
      <c r="H1047" s="21"/>
      <c r="I1047" s="16"/>
      <c r="J1047" s="21"/>
      <c r="K1047" s="21"/>
    </row>
    <row r="1048" spans="1:11" x14ac:dyDescent="0.25">
      <c r="A1048" s="77">
        <v>2.86</v>
      </c>
      <c r="B1048" s="77">
        <v>2.88</v>
      </c>
      <c r="C1048" s="77">
        <v>5.1669999999999998</v>
      </c>
      <c r="D1048" s="77">
        <v>5.1310000000000002</v>
      </c>
      <c r="E1048" s="84">
        <v>0.41483673581214442</v>
      </c>
      <c r="F1048" s="85">
        <v>1.851872672338994</v>
      </c>
      <c r="G1048" s="60"/>
      <c r="H1048" s="21"/>
      <c r="I1048" s="16"/>
      <c r="J1048" s="21"/>
      <c r="K1048" s="21"/>
    </row>
    <row r="1049" spans="1:11" x14ac:dyDescent="0.25">
      <c r="A1049" s="77">
        <v>2.86</v>
      </c>
      <c r="B1049" s="77">
        <v>2.86</v>
      </c>
      <c r="C1049" s="77">
        <v>5.1669999999999998</v>
      </c>
      <c r="D1049" s="77">
        <v>5.1680000000000001</v>
      </c>
      <c r="E1049" s="84">
        <v>0</v>
      </c>
      <c r="F1049" s="85">
        <v>0</v>
      </c>
      <c r="G1049" s="60"/>
      <c r="H1049" s="21"/>
      <c r="I1049" s="16"/>
      <c r="J1049" s="21"/>
      <c r="K1049" s="21"/>
    </row>
    <row r="1050" spans="1:11" x14ac:dyDescent="0.25">
      <c r="A1050" s="77">
        <v>2.86</v>
      </c>
      <c r="B1050" s="77">
        <v>2.86</v>
      </c>
      <c r="C1050" s="77">
        <v>5.1669999999999998</v>
      </c>
      <c r="D1050" s="77">
        <v>5.1689999999999996</v>
      </c>
      <c r="E1050" s="84">
        <v>0</v>
      </c>
      <c r="F1050" s="85">
        <v>0</v>
      </c>
      <c r="G1050" s="60"/>
      <c r="H1050" s="21"/>
      <c r="I1050" s="16"/>
      <c r="J1050" s="21"/>
      <c r="K1050" s="21"/>
    </row>
    <row r="1051" spans="1:11" x14ac:dyDescent="0.25">
      <c r="A1051" s="73">
        <v>2.86</v>
      </c>
      <c r="B1051" s="73">
        <v>2.86</v>
      </c>
      <c r="C1051" s="73">
        <v>5.1669999999999998</v>
      </c>
      <c r="D1051" s="73">
        <v>5.1680000000000001</v>
      </c>
      <c r="E1051" s="87">
        <v>0</v>
      </c>
      <c r="F1051" s="132">
        <v>0</v>
      </c>
      <c r="G1051" s="76"/>
      <c r="H1051" s="27"/>
      <c r="I1051" s="20"/>
      <c r="J1051" s="21"/>
      <c r="K1051" s="21"/>
    </row>
    <row r="1052" spans="1:11" x14ac:dyDescent="0.25">
      <c r="A1052" s="67">
        <v>2.86</v>
      </c>
      <c r="B1052" s="67">
        <v>2.86</v>
      </c>
      <c r="C1052" s="67">
        <v>5.1820000000000004</v>
      </c>
      <c r="D1052" s="67">
        <v>5.1589999999999998</v>
      </c>
      <c r="E1052" s="81">
        <v>0</v>
      </c>
      <c r="F1052" s="82">
        <v>0</v>
      </c>
      <c r="G1052" s="70">
        <f>AVERAGE(F1052:F1062)</f>
        <v>0.33611244892061115</v>
      </c>
      <c r="H1052" s="71">
        <f>STDEV(F1052:F1062)</f>
        <v>0.46634035696881293</v>
      </c>
      <c r="I1052" s="72">
        <f>COUNT(F1052:F1062)</f>
        <v>11</v>
      </c>
      <c r="J1052" s="21"/>
      <c r="K1052" s="21"/>
    </row>
    <row r="1053" spans="1:11" x14ac:dyDescent="0.25">
      <c r="A1053" s="77">
        <v>2.86</v>
      </c>
      <c r="B1053" s="77">
        <v>2.86</v>
      </c>
      <c r="C1053" s="77">
        <v>5.1820000000000004</v>
      </c>
      <c r="D1053" s="77">
        <v>5.1779999999999999</v>
      </c>
      <c r="E1053" s="84">
        <v>0</v>
      </c>
      <c r="F1053" s="85">
        <v>0</v>
      </c>
      <c r="G1053" s="60"/>
      <c r="H1053" s="21"/>
      <c r="I1053" s="16"/>
      <c r="J1053" s="21"/>
      <c r="K1053" s="21"/>
    </row>
    <row r="1054" spans="1:11" x14ac:dyDescent="0.25">
      <c r="A1054" s="77">
        <v>2.86</v>
      </c>
      <c r="B1054" s="77">
        <v>2.86</v>
      </c>
      <c r="C1054" s="77">
        <v>5.1820000000000004</v>
      </c>
      <c r="D1054" s="77">
        <v>5.1849999999999996</v>
      </c>
      <c r="E1054" s="84">
        <v>0</v>
      </c>
      <c r="F1054" s="85">
        <v>0</v>
      </c>
      <c r="G1054" s="60"/>
      <c r="H1054" s="21"/>
      <c r="I1054" s="16"/>
      <c r="J1054" s="21"/>
      <c r="K1054" s="21"/>
    </row>
    <row r="1055" spans="1:11" x14ac:dyDescent="0.25">
      <c r="A1055" s="77">
        <v>2.86</v>
      </c>
      <c r="B1055" s="77">
        <v>2.86</v>
      </c>
      <c r="C1055" s="77">
        <v>5.1820000000000004</v>
      </c>
      <c r="D1055" s="77">
        <v>5.1829999999999998</v>
      </c>
      <c r="E1055" s="84">
        <v>0</v>
      </c>
      <c r="F1055" s="85">
        <v>0</v>
      </c>
      <c r="G1055" s="60"/>
      <c r="H1055" s="21"/>
      <c r="I1055" s="16"/>
      <c r="J1055" s="21"/>
      <c r="K1055" s="21"/>
    </row>
    <row r="1056" spans="1:11" x14ac:dyDescent="0.25">
      <c r="A1056" s="77">
        <v>2.86</v>
      </c>
      <c r="B1056" s="77">
        <v>2.87</v>
      </c>
      <c r="C1056" s="77">
        <v>5.1820000000000004</v>
      </c>
      <c r="D1056" s="77">
        <v>5.1449999999999996</v>
      </c>
      <c r="E1056" s="84">
        <v>0.20745446920860922</v>
      </c>
      <c r="F1056" s="85">
        <v>0.92609749599415248</v>
      </c>
      <c r="G1056" s="60"/>
      <c r="H1056" s="21"/>
      <c r="I1056" s="16"/>
      <c r="J1056" s="21"/>
      <c r="K1056" s="21"/>
    </row>
    <row r="1057" spans="1:11" x14ac:dyDescent="0.25">
      <c r="A1057" s="77">
        <v>2.86</v>
      </c>
      <c r="B1057" s="77">
        <v>2.86</v>
      </c>
      <c r="C1057" s="77">
        <v>5.1820000000000004</v>
      </c>
      <c r="D1057" s="77">
        <v>5.1769999999999996</v>
      </c>
      <c r="E1057" s="84">
        <v>0</v>
      </c>
      <c r="F1057" s="85">
        <v>0</v>
      </c>
      <c r="G1057" s="60"/>
      <c r="H1057" s="21"/>
      <c r="I1057" s="16"/>
      <c r="J1057" s="21"/>
      <c r="K1057" s="21"/>
    </row>
    <row r="1058" spans="1:11" x14ac:dyDescent="0.25">
      <c r="A1058" s="77">
        <v>2.86</v>
      </c>
      <c r="B1058" s="77">
        <v>2.87</v>
      </c>
      <c r="C1058" s="77">
        <v>5.1820000000000004</v>
      </c>
      <c r="D1058" s="77">
        <v>5.18</v>
      </c>
      <c r="E1058" s="84">
        <v>0.20605274982206456</v>
      </c>
      <c r="F1058" s="85">
        <v>0.91984008048067845</v>
      </c>
      <c r="G1058" s="60"/>
      <c r="H1058" s="21"/>
      <c r="I1058" s="16"/>
      <c r="J1058" s="21"/>
      <c r="K1058" s="21"/>
    </row>
    <row r="1059" spans="1:11" x14ac:dyDescent="0.25">
      <c r="A1059" s="77">
        <v>2.86</v>
      </c>
      <c r="B1059" s="77">
        <v>2.86</v>
      </c>
      <c r="C1059" s="77">
        <v>5.1820000000000004</v>
      </c>
      <c r="D1059" s="77">
        <v>5.18</v>
      </c>
      <c r="E1059" s="84">
        <v>0</v>
      </c>
      <c r="F1059" s="85">
        <v>0</v>
      </c>
      <c r="G1059" s="60"/>
      <c r="H1059" s="21"/>
      <c r="I1059" s="16"/>
      <c r="J1059" s="21"/>
      <c r="K1059" s="21"/>
    </row>
    <row r="1060" spans="1:11" x14ac:dyDescent="0.25">
      <c r="A1060" s="77">
        <v>2.86</v>
      </c>
      <c r="B1060" s="77">
        <v>2.87</v>
      </c>
      <c r="C1060" s="77">
        <v>5.1820000000000004</v>
      </c>
      <c r="D1060" s="77">
        <v>5.14</v>
      </c>
      <c r="E1060" s="84">
        <v>0.20765627316698337</v>
      </c>
      <c r="F1060" s="85">
        <v>0.92699836904473054</v>
      </c>
      <c r="G1060" s="60"/>
      <c r="H1060" s="21"/>
      <c r="I1060" s="16"/>
      <c r="J1060" s="21"/>
      <c r="K1060" s="21"/>
    </row>
    <row r="1061" spans="1:11" x14ac:dyDescent="0.25">
      <c r="A1061" s="77">
        <v>2.86</v>
      </c>
      <c r="B1061" s="77">
        <v>2.86</v>
      </c>
      <c r="C1061" s="77">
        <v>5.1820000000000004</v>
      </c>
      <c r="D1061" s="77">
        <v>5.1790000000000003</v>
      </c>
      <c r="E1061" s="84">
        <v>0</v>
      </c>
      <c r="F1061" s="85">
        <v>0</v>
      </c>
      <c r="G1061" s="60"/>
      <c r="H1061" s="21"/>
      <c r="I1061" s="16"/>
      <c r="J1061" s="21"/>
      <c r="K1061" s="21"/>
    </row>
    <row r="1062" spans="1:11" x14ac:dyDescent="0.25">
      <c r="A1062" s="73">
        <v>2.86</v>
      </c>
      <c r="B1062" s="73">
        <v>2.87</v>
      </c>
      <c r="C1062" s="73">
        <v>5.1820000000000004</v>
      </c>
      <c r="D1062" s="73">
        <v>5.1550000000000002</v>
      </c>
      <c r="E1062" s="87">
        <v>0.20705203570868952</v>
      </c>
      <c r="F1062" s="132">
        <v>0.92430099260716092</v>
      </c>
      <c r="G1062" s="76"/>
      <c r="H1062" s="27"/>
      <c r="I1062" s="20"/>
      <c r="J1062" s="21"/>
      <c r="K1062" s="21"/>
    </row>
    <row r="1063" spans="1:11" x14ac:dyDescent="0.25">
      <c r="A1063" s="67">
        <v>2.85</v>
      </c>
      <c r="B1063" s="67">
        <v>9.27</v>
      </c>
      <c r="C1063" s="67">
        <v>5.19</v>
      </c>
      <c r="D1063" s="67">
        <v>5.0570000000000004</v>
      </c>
      <c r="E1063" s="81">
        <v>135.71260849793302</v>
      </c>
      <c r="F1063" s="82">
        <v>605.83465559562285</v>
      </c>
      <c r="G1063" s="70">
        <f>AVERAGE(F1063:F1073)</f>
        <v>554.29490675970703</v>
      </c>
      <c r="H1063" s="71">
        <f>STDEV(F1063:F1073)</f>
        <v>49.02828077600067</v>
      </c>
      <c r="I1063" s="72">
        <f>COUNT(F1063:F1073)</f>
        <v>11</v>
      </c>
      <c r="J1063" s="21"/>
      <c r="K1063" s="21"/>
    </row>
    <row r="1064" spans="1:11" x14ac:dyDescent="0.25">
      <c r="A1064" s="77">
        <v>2.85</v>
      </c>
      <c r="B1064" s="77">
        <v>8.51</v>
      </c>
      <c r="C1064" s="77">
        <v>5.19</v>
      </c>
      <c r="D1064" s="77">
        <v>5.0730000000000004</v>
      </c>
      <c r="E1064" s="84">
        <v>119.26958070258671</v>
      </c>
      <c r="F1064" s="85">
        <v>532.43133521441735</v>
      </c>
      <c r="G1064" s="60"/>
      <c r="H1064" s="21"/>
      <c r="I1064" s="16"/>
      <c r="J1064" s="21"/>
      <c r="K1064" s="21"/>
    </row>
    <row r="1065" spans="1:11" x14ac:dyDescent="0.25">
      <c r="A1065" s="77">
        <v>2.85</v>
      </c>
      <c r="B1065" s="77">
        <v>8.83</v>
      </c>
      <c r="C1065" s="77">
        <v>5.19</v>
      </c>
      <c r="D1065" s="77">
        <v>5.0659999999999998</v>
      </c>
      <c r="E1065" s="84">
        <v>126.18685666402256</v>
      </c>
      <c r="F1065" s="85">
        <v>563.31074683386316</v>
      </c>
      <c r="G1065" s="60"/>
      <c r="H1065" s="21"/>
      <c r="I1065" s="16"/>
      <c r="J1065" s="21"/>
      <c r="K1065" s="21"/>
    </row>
    <row r="1066" spans="1:11" x14ac:dyDescent="0.25">
      <c r="A1066" s="77">
        <v>2.85</v>
      </c>
      <c r="B1066" s="77">
        <v>8.48</v>
      </c>
      <c r="C1066" s="77">
        <v>5.19</v>
      </c>
      <c r="D1066" s="77">
        <v>5.0730000000000004</v>
      </c>
      <c r="E1066" s="84">
        <v>118.63740978013485</v>
      </c>
      <c r="F1066" s="85">
        <v>529.60926099949995</v>
      </c>
      <c r="G1066" s="60"/>
      <c r="H1066" s="21"/>
      <c r="I1066" s="16"/>
      <c r="J1066" s="21"/>
      <c r="K1066" s="21"/>
    </row>
    <row r="1067" spans="1:11" x14ac:dyDescent="0.25">
      <c r="A1067" s="77">
        <v>2.85</v>
      </c>
      <c r="B1067" s="77">
        <v>9.6300000000000008</v>
      </c>
      <c r="C1067" s="77">
        <v>5.19</v>
      </c>
      <c r="D1067" s="77">
        <v>5.0490000000000004</v>
      </c>
      <c r="E1067" s="84">
        <v>143.54975207946677</v>
      </c>
      <c r="F1067" s="85">
        <v>640.82044825794765</v>
      </c>
      <c r="G1067" s="60"/>
      <c r="H1067" s="21"/>
      <c r="I1067" s="16"/>
      <c r="J1067" s="21"/>
      <c r="K1067" s="21"/>
    </row>
    <row r="1068" spans="1:11" x14ac:dyDescent="0.25">
      <c r="A1068" s="77">
        <v>2.85</v>
      </c>
      <c r="B1068" s="77">
        <v>9.0299999999999994</v>
      </c>
      <c r="C1068" s="77">
        <v>5.19</v>
      </c>
      <c r="D1068" s="77">
        <v>5.0650000000000004</v>
      </c>
      <c r="E1068" s="84">
        <v>130.43289959669505</v>
      </c>
      <c r="F1068" s="85">
        <v>582.26550708960644</v>
      </c>
      <c r="G1068" s="60"/>
      <c r="H1068" s="21"/>
      <c r="I1068" s="16"/>
      <c r="J1068" s="21"/>
      <c r="K1068" s="21"/>
    </row>
    <row r="1069" spans="1:11" x14ac:dyDescent="0.25">
      <c r="A1069" s="77">
        <v>2.85</v>
      </c>
      <c r="B1069" s="77">
        <v>9.01</v>
      </c>
      <c r="C1069" s="77">
        <v>5.19</v>
      </c>
      <c r="D1069" s="77">
        <v>5.0650000000000004</v>
      </c>
      <c r="E1069" s="84">
        <v>130.01078665301642</v>
      </c>
      <c r="F1069" s="85">
        <v>580.38115269773061</v>
      </c>
      <c r="G1069" s="60"/>
      <c r="H1069" s="21"/>
      <c r="I1069" s="16"/>
      <c r="J1069" s="21"/>
      <c r="K1069" s="21"/>
    </row>
    <row r="1070" spans="1:11" x14ac:dyDescent="0.25">
      <c r="A1070" s="77">
        <v>2.85</v>
      </c>
      <c r="B1070" s="77">
        <v>8.6</v>
      </c>
      <c r="C1070" s="77">
        <v>5.19</v>
      </c>
      <c r="D1070" s="77">
        <v>5.07</v>
      </c>
      <c r="E1070" s="84">
        <v>121.23778938323817</v>
      </c>
      <c r="F1070" s="85">
        <v>541.21761558571347</v>
      </c>
      <c r="G1070" s="60"/>
      <c r="H1070" s="21"/>
      <c r="I1070" s="16"/>
      <c r="J1070" s="21"/>
      <c r="K1070" s="21"/>
    </row>
    <row r="1071" spans="1:11" x14ac:dyDescent="0.25">
      <c r="A1071" s="77">
        <v>2.85</v>
      </c>
      <c r="B1071" s="77">
        <v>8.81</v>
      </c>
      <c r="C1071" s="77">
        <v>5.19</v>
      </c>
      <c r="D1071" s="77">
        <v>5.0670000000000002</v>
      </c>
      <c r="E1071" s="84">
        <v>125.74000667065444</v>
      </c>
      <c r="F1071" s="85">
        <v>561.31596377846847</v>
      </c>
      <c r="G1071" s="60"/>
      <c r="H1071" s="21"/>
      <c r="I1071" s="16"/>
      <c r="J1071" s="21"/>
      <c r="K1071" s="21"/>
    </row>
    <row r="1072" spans="1:11" x14ac:dyDescent="0.25">
      <c r="A1072" s="77">
        <v>2.85</v>
      </c>
      <c r="B1072" s="77">
        <v>7.99</v>
      </c>
      <c r="C1072" s="77">
        <v>5.19</v>
      </c>
      <c r="D1072" s="77">
        <v>5.0839999999999996</v>
      </c>
      <c r="E1072" s="84">
        <v>108.07760215404886</v>
      </c>
      <c r="F1072" s="85">
        <v>482.46922377588953</v>
      </c>
      <c r="G1072" s="60"/>
      <c r="H1072" s="21"/>
      <c r="I1072" s="16"/>
      <c r="J1072" s="21"/>
      <c r="K1072" s="21"/>
    </row>
    <row r="1073" spans="1:11" x14ac:dyDescent="0.25">
      <c r="A1073" s="73">
        <v>2.85</v>
      </c>
      <c r="B1073" s="73">
        <v>7.94</v>
      </c>
      <c r="C1073" s="73">
        <v>5.19</v>
      </c>
      <c r="D1073" s="73">
        <v>5.0860000000000003</v>
      </c>
      <c r="E1073" s="87">
        <v>106.98417699603888</v>
      </c>
      <c r="F1073" s="132">
        <v>477.58806452801718</v>
      </c>
      <c r="G1073" s="76"/>
      <c r="H1073" s="27"/>
      <c r="I1073" s="20"/>
      <c r="J1073" s="21"/>
      <c r="K1073" s="21"/>
    </row>
    <row r="1074" spans="1:11" x14ac:dyDescent="0.25">
      <c r="A1074" s="67">
        <v>2.85</v>
      </c>
      <c r="B1074" s="67">
        <v>2.88</v>
      </c>
      <c r="C1074" s="67">
        <v>5.1929999999999996</v>
      </c>
      <c r="D1074" s="67">
        <v>5.194</v>
      </c>
      <c r="E1074" s="81">
        <v>0.61780070246624175</v>
      </c>
      <c r="F1074" s="82">
        <v>2.75792411587955</v>
      </c>
      <c r="G1074" s="70">
        <f>AVERAGE(F1074:F1084)</f>
        <v>6.4464415278853702</v>
      </c>
      <c r="H1074" s="71">
        <f>STDEV(F1074:F1084)</f>
        <v>3.0904248652742994</v>
      </c>
      <c r="I1074" s="72">
        <f>COUNT(F1074:F1084)</f>
        <v>11</v>
      </c>
      <c r="J1074" s="21"/>
      <c r="K1074" s="21"/>
    </row>
    <row r="1075" spans="1:11" x14ac:dyDescent="0.25">
      <c r="A1075" s="77">
        <v>2.85</v>
      </c>
      <c r="B1075" s="77">
        <v>2.9</v>
      </c>
      <c r="C1075" s="77">
        <v>5.1929999999999996</v>
      </c>
      <c r="D1075" s="77">
        <v>5.1950000000000003</v>
      </c>
      <c r="E1075" s="84">
        <v>1.0294696338176672</v>
      </c>
      <c r="F1075" s="85">
        <v>4.5956553923254484</v>
      </c>
      <c r="G1075" s="60"/>
      <c r="H1075" s="21"/>
      <c r="I1075" s="16"/>
      <c r="J1075" s="21"/>
      <c r="K1075" s="21"/>
    </row>
    <row r="1076" spans="1:11" x14ac:dyDescent="0.25">
      <c r="A1076" s="77">
        <v>2.85</v>
      </c>
      <c r="B1076" s="77">
        <v>2.9</v>
      </c>
      <c r="C1076" s="77">
        <v>5.1929999999999996</v>
      </c>
      <c r="D1076" s="77">
        <v>5.194</v>
      </c>
      <c r="E1076" s="84">
        <v>1.0296678374437391</v>
      </c>
      <c r="F1076" s="85">
        <v>4.5965401931325962</v>
      </c>
      <c r="G1076" s="60"/>
      <c r="H1076" s="21"/>
      <c r="I1076" s="16"/>
      <c r="J1076" s="21"/>
      <c r="K1076" s="21"/>
    </row>
    <row r="1077" spans="1:11" x14ac:dyDescent="0.25">
      <c r="A1077" s="77">
        <v>2.85</v>
      </c>
      <c r="B1077" s="77">
        <v>2.89</v>
      </c>
      <c r="C1077" s="77">
        <v>5.1929999999999996</v>
      </c>
      <c r="D1077" s="77">
        <v>5.194</v>
      </c>
      <c r="E1077" s="84">
        <v>0.8237342699549951</v>
      </c>
      <c r="F1077" s="85">
        <v>3.6772321545060938</v>
      </c>
      <c r="G1077" s="60"/>
      <c r="H1077" s="21"/>
      <c r="I1077" s="16"/>
      <c r="J1077" s="21"/>
      <c r="K1077" s="21"/>
    </row>
    <row r="1078" spans="1:11" x14ac:dyDescent="0.25">
      <c r="A1078" s="77">
        <v>2.85</v>
      </c>
      <c r="B1078" s="77">
        <v>2.89</v>
      </c>
      <c r="C1078" s="77">
        <v>5.1929999999999996</v>
      </c>
      <c r="D1078" s="77">
        <v>5.1950000000000003</v>
      </c>
      <c r="E1078" s="84">
        <v>0.82357570705413741</v>
      </c>
      <c r="F1078" s="85">
        <v>3.6765243138603751</v>
      </c>
      <c r="G1078" s="60"/>
      <c r="H1078" s="21"/>
      <c r="I1078" s="16"/>
      <c r="J1078" s="21"/>
      <c r="K1078" s="21"/>
    </row>
    <row r="1079" spans="1:11" x14ac:dyDescent="0.25">
      <c r="A1079" s="77">
        <v>2.85</v>
      </c>
      <c r="B1079" s="77">
        <v>2.9</v>
      </c>
      <c r="C1079" s="77">
        <v>5.1929999999999996</v>
      </c>
      <c r="D1079" s="77">
        <v>5.1920000000000002</v>
      </c>
      <c r="E1079" s="84">
        <v>1.0300644737447577</v>
      </c>
      <c r="F1079" s="85">
        <v>4.5983108172439735</v>
      </c>
      <c r="G1079" s="60"/>
      <c r="H1079" s="21"/>
      <c r="I1079" s="16"/>
      <c r="J1079" s="21"/>
      <c r="K1079" s="21"/>
    </row>
    <row r="1080" spans="1:11" x14ac:dyDescent="0.25">
      <c r="A1080" s="77">
        <v>2.85</v>
      </c>
      <c r="B1080" s="77">
        <v>2.96</v>
      </c>
      <c r="C1080" s="77">
        <v>5.1929999999999996</v>
      </c>
      <c r="D1080" s="77">
        <v>5.157</v>
      </c>
      <c r="E1080" s="84">
        <v>2.2815219012802301</v>
      </c>
      <c r="F1080" s="85">
        <v>10.184941919505075</v>
      </c>
      <c r="G1080" s="60"/>
      <c r="H1080" s="21"/>
      <c r="I1080" s="16"/>
      <c r="J1080" s="21"/>
      <c r="K1080" s="21"/>
    </row>
    <row r="1081" spans="1:11" x14ac:dyDescent="0.25">
      <c r="A1081" s="77">
        <v>2.85</v>
      </c>
      <c r="B1081" s="77">
        <v>2.93</v>
      </c>
      <c r="C1081" s="77">
        <v>5.1929999999999996</v>
      </c>
      <c r="D1081" s="77">
        <v>5.1890000000000001</v>
      </c>
      <c r="E1081" s="84">
        <v>1.6490560023689513</v>
      </c>
      <c r="F1081" s="85">
        <v>7.3615509001752359</v>
      </c>
      <c r="G1081" s="60"/>
      <c r="H1081" s="21"/>
      <c r="I1081" s="16"/>
      <c r="J1081" s="21"/>
      <c r="K1081" s="21"/>
    </row>
    <row r="1082" spans="1:11" x14ac:dyDescent="0.25">
      <c r="A1082" s="77">
        <v>2.85</v>
      </c>
      <c r="B1082" s="77">
        <v>2.94</v>
      </c>
      <c r="C1082" s="77">
        <v>5.1929999999999996</v>
      </c>
      <c r="D1082" s="77">
        <v>5.1829999999999998</v>
      </c>
      <c r="E1082" s="84">
        <v>1.8573356252805373</v>
      </c>
      <c r="F1082" s="85">
        <v>8.2913319648148462</v>
      </c>
      <c r="G1082" s="60"/>
      <c r="H1082" s="21"/>
      <c r="I1082" s="16"/>
      <c r="J1082" s="21"/>
      <c r="K1082" s="21"/>
    </row>
    <row r="1083" spans="1:11" x14ac:dyDescent="0.25">
      <c r="A1083" s="77">
        <v>2.85</v>
      </c>
      <c r="B1083" s="77">
        <v>2.98</v>
      </c>
      <c r="C1083" s="77">
        <v>5.1929999999999996</v>
      </c>
      <c r="D1083" s="77">
        <v>5.1870000000000003</v>
      </c>
      <c r="E1083" s="84">
        <v>2.6807492469587948</v>
      </c>
      <c r="F1083" s="85">
        <v>11.967132713348756</v>
      </c>
      <c r="G1083" s="60"/>
      <c r="H1083" s="21"/>
      <c r="I1083" s="16"/>
      <c r="J1083" s="21"/>
      <c r="K1083" s="21"/>
    </row>
    <row r="1084" spans="1:11" x14ac:dyDescent="0.25">
      <c r="A1084" s="73">
        <v>2.85</v>
      </c>
      <c r="B1084" s="73">
        <v>2.95</v>
      </c>
      <c r="C1084" s="73">
        <v>5.1929999999999996</v>
      </c>
      <c r="D1084" s="73">
        <v>5.1879999999999997</v>
      </c>
      <c r="E1084" s="87">
        <v>2.06171732755698</v>
      </c>
      <c r="F1084" s="132">
        <v>9.2037123219471155</v>
      </c>
      <c r="G1084" s="76"/>
      <c r="H1084" s="27"/>
      <c r="I1084" s="20"/>
      <c r="J1084" s="21"/>
      <c r="K1084" s="21"/>
    </row>
    <row r="1085" spans="1:11" x14ac:dyDescent="0.25">
      <c r="A1085" s="67">
        <v>2.85</v>
      </c>
      <c r="B1085" s="67">
        <v>3.08</v>
      </c>
      <c r="C1085" s="67">
        <v>5.1959999999999997</v>
      </c>
      <c r="D1085" s="67">
        <v>5.1859999999999999</v>
      </c>
      <c r="E1085" s="81">
        <v>4.7465190882686201</v>
      </c>
      <c r="F1085" s="82">
        <v>21.188935861939949</v>
      </c>
      <c r="G1085" s="70">
        <f>AVERAGE(F1085:F1097)</f>
        <v>39.264051697825415</v>
      </c>
      <c r="H1085" s="71">
        <f>STDEV(F1085:F1097)</f>
        <v>18.923902201571817</v>
      </c>
      <c r="I1085" s="72">
        <f>COUNT(F1085:F1097)</f>
        <v>13</v>
      </c>
      <c r="J1085" s="21"/>
      <c r="K1085" s="21"/>
    </row>
    <row r="1086" spans="1:11" x14ac:dyDescent="0.25">
      <c r="A1086" s="77">
        <v>2.85</v>
      </c>
      <c r="B1086" s="77">
        <v>3.22</v>
      </c>
      <c r="C1086" s="77">
        <v>5.1959999999999997</v>
      </c>
      <c r="D1086" s="77">
        <v>5.1820000000000004</v>
      </c>
      <c r="E1086" s="84">
        <v>7.6415986415783719</v>
      </c>
      <c r="F1086" s="85">
        <v>34.112860495870009</v>
      </c>
      <c r="G1086" s="60"/>
      <c r="H1086" s="21"/>
      <c r="I1086" s="16"/>
      <c r="J1086" s="21"/>
      <c r="K1086" s="21"/>
    </row>
    <row r="1087" spans="1:11" x14ac:dyDescent="0.25">
      <c r="A1087" s="77">
        <v>2.85</v>
      </c>
      <c r="B1087" s="77">
        <v>3.15</v>
      </c>
      <c r="C1087" s="77">
        <v>5.1959999999999997</v>
      </c>
      <c r="D1087" s="77">
        <v>5.1849999999999996</v>
      </c>
      <c r="E1087" s="84">
        <v>6.1923058970511224</v>
      </c>
      <c r="F1087" s="85">
        <v>27.643072755025916</v>
      </c>
      <c r="G1087" s="60"/>
      <c r="H1087" s="21"/>
      <c r="I1087" s="16"/>
      <c r="J1087" s="21"/>
      <c r="K1087" s="21"/>
    </row>
    <row r="1088" spans="1:11" x14ac:dyDescent="0.25">
      <c r="A1088" s="77">
        <v>2.85</v>
      </c>
      <c r="B1088" s="77">
        <v>3.16</v>
      </c>
      <c r="C1088" s="77">
        <v>5.1959999999999997</v>
      </c>
      <c r="D1088" s="77">
        <v>5.1859999999999999</v>
      </c>
      <c r="E1088" s="84">
        <v>6.3974822494055337</v>
      </c>
      <c r="F1088" s="85">
        <v>28.559000509571245</v>
      </c>
      <c r="G1088" s="60"/>
      <c r="H1088" s="21"/>
      <c r="I1088" s="16"/>
      <c r="J1088" s="21"/>
      <c r="K1088" s="21"/>
    </row>
    <row r="1089" spans="1:11" x14ac:dyDescent="0.25">
      <c r="A1089" s="77">
        <v>2.85</v>
      </c>
      <c r="B1089" s="77">
        <v>3.1</v>
      </c>
      <c r="C1089" s="77">
        <v>5.1959999999999997</v>
      </c>
      <c r="D1089" s="77">
        <v>5.1879999999999997</v>
      </c>
      <c r="E1089" s="84">
        <v>5.1572709580136999</v>
      </c>
      <c r="F1089" s="85">
        <v>23.022573283668958</v>
      </c>
      <c r="G1089" s="60"/>
      <c r="H1089" s="21"/>
      <c r="I1089" s="16"/>
      <c r="J1089" s="21"/>
      <c r="K1089" s="21"/>
    </row>
    <row r="1090" spans="1:11" x14ac:dyDescent="0.25">
      <c r="A1090" s="77">
        <v>2.85</v>
      </c>
      <c r="B1090" s="77">
        <v>3.13</v>
      </c>
      <c r="C1090" s="77">
        <v>5.1959999999999997</v>
      </c>
      <c r="D1090" s="77">
        <v>5.1859999999999999</v>
      </c>
      <c r="E1090" s="84">
        <v>5.7783710639791872</v>
      </c>
      <c r="F1090" s="85">
        <v>25.795226266709491</v>
      </c>
      <c r="G1090" s="60"/>
      <c r="H1090" s="21"/>
      <c r="I1090" s="16"/>
      <c r="J1090" s="21"/>
      <c r="K1090" s="21"/>
    </row>
    <row r="1091" spans="1:11" x14ac:dyDescent="0.25">
      <c r="A1091" s="77">
        <v>2.85</v>
      </c>
      <c r="B1091" s="77">
        <v>3.19</v>
      </c>
      <c r="C1091" s="77">
        <v>5.1959999999999997</v>
      </c>
      <c r="D1091" s="77">
        <v>5.1840000000000002</v>
      </c>
      <c r="E1091" s="84">
        <v>7.0193004539039503</v>
      </c>
      <c r="F1091" s="85">
        <v>31.334859156272625</v>
      </c>
      <c r="G1091" s="60"/>
      <c r="H1091" s="21"/>
      <c r="I1091" s="16"/>
      <c r="J1091" s="21"/>
      <c r="K1091" s="21"/>
    </row>
    <row r="1092" spans="1:11" x14ac:dyDescent="0.25">
      <c r="A1092" s="77">
        <v>2.85</v>
      </c>
      <c r="B1092" s="77">
        <v>3.1</v>
      </c>
      <c r="C1092" s="77">
        <v>5.1959999999999997</v>
      </c>
      <c r="D1092" s="77">
        <v>5.1870000000000003</v>
      </c>
      <c r="E1092" s="84">
        <v>5.1582652265616096</v>
      </c>
      <c r="F1092" s="85">
        <v>23.027011797893682</v>
      </c>
      <c r="G1092" s="60"/>
      <c r="H1092" s="21"/>
      <c r="I1092" s="16"/>
      <c r="J1092" s="21"/>
      <c r="K1092" s="21"/>
    </row>
    <row r="1093" spans="1:11" x14ac:dyDescent="0.25">
      <c r="A1093" s="77">
        <v>2.85</v>
      </c>
      <c r="B1093" s="77">
        <v>3.63</v>
      </c>
      <c r="C1093" s="77">
        <v>5.1959999999999997</v>
      </c>
      <c r="D1093" s="77">
        <v>5.1529999999999996</v>
      </c>
      <c r="E1093" s="84">
        <v>16.199975897175666</v>
      </c>
      <c r="F1093" s="85">
        <v>72.318312402581896</v>
      </c>
      <c r="G1093" s="60"/>
      <c r="H1093" s="21"/>
      <c r="I1093" s="16"/>
      <c r="J1093" s="21"/>
      <c r="K1093" s="21"/>
    </row>
    <row r="1094" spans="1:11" x14ac:dyDescent="0.25">
      <c r="A1094" s="77">
        <v>2.85</v>
      </c>
      <c r="B1094" s="77">
        <v>3.43</v>
      </c>
      <c r="C1094" s="77">
        <v>5.1959999999999997</v>
      </c>
      <c r="D1094" s="77">
        <v>5.1769999999999996</v>
      </c>
      <c r="E1094" s="84">
        <v>11.99029136836125</v>
      </c>
      <c r="F1094" s="85">
        <v>53.52585969750146</v>
      </c>
      <c r="G1094" s="60"/>
      <c r="H1094" s="21"/>
      <c r="I1094" s="16"/>
      <c r="J1094" s="21"/>
      <c r="K1094" s="21"/>
    </row>
    <row r="1095" spans="1:11" x14ac:dyDescent="0.25">
      <c r="A1095" s="77">
        <v>2.85</v>
      </c>
      <c r="B1095" s="77">
        <v>3.67</v>
      </c>
      <c r="C1095" s="77">
        <v>5.1959999999999997</v>
      </c>
      <c r="D1095" s="77">
        <v>5.1689999999999996</v>
      </c>
      <c r="E1095" s="84">
        <v>16.978027331200273</v>
      </c>
      <c r="F1095" s="85">
        <v>75.791611809211147</v>
      </c>
      <c r="G1095" s="60"/>
      <c r="H1095" s="21"/>
      <c r="I1095" s="16"/>
      <c r="J1095" s="21"/>
      <c r="K1095" s="21"/>
    </row>
    <row r="1096" spans="1:11" x14ac:dyDescent="0.25">
      <c r="A1096" s="77">
        <v>2.85</v>
      </c>
      <c r="B1096" s="77">
        <v>3.26</v>
      </c>
      <c r="C1096" s="77">
        <v>5.1959999999999997</v>
      </c>
      <c r="D1096" s="77">
        <v>5.181</v>
      </c>
      <c r="E1096" s="84">
        <v>8.4693517926051118</v>
      </c>
      <c r="F1096" s="85">
        <v>37.808033337368478</v>
      </c>
      <c r="G1096" s="60"/>
      <c r="H1096" s="21"/>
      <c r="I1096" s="16"/>
      <c r="J1096" s="21"/>
      <c r="K1096" s="21"/>
    </row>
    <row r="1097" spans="1:11" x14ac:dyDescent="0.25">
      <c r="A1097" s="73">
        <v>2.85</v>
      </c>
      <c r="B1097" s="73">
        <v>3.46</v>
      </c>
      <c r="C1097" s="73">
        <v>5.1959999999999997</v>
      </c>
      <c r="D1097" s="73">
        <v>5.1760000000000002</v>
      </c>
      <c r="E1097" s="87">
        <v>12.612915189649762</v>
      </c>
      <c r="F1097" s="132">
        <v>56.305314698115502</v>
      </c>
      <c r="G1097" s="76"/>
      <c r="H1097" s="27"/>
      <c r="I1097" s="20"/>
      <c r="J1097" s="21"/>
      <c r="K1097" s="2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Q254"/>
  <sheetViews>
    <sheetView workbookViewId="0">
      <selection activeCell="V20" sqref="V20"/>
    </sheetView>
  </sheetViews>
  <sheetFormatPr defaultRowHeight="15" x14ac:dyDescent="0.25"/>
  <cols>
    <col min="1" max="2" width="24.28515625" customWidth="1"/>
    <col min="3" max="4" width="17.42578125" customWidth="1"/>
    <col min="5" max="5" width="13.85546875" customWidth="1"/>
    <col min="9" max="9" width="14.5703125" customWidth="1"/>
    <col min="13" max="13" width="13" style="134" customWidth="1"/>
    <col min="14" max="14" width="16.7109375" style="134" customWidth="1"/>
  </cols>
  <sheetData>
    <row r="1" spans="1:17" ht="15.75" thickBot="1" x14ac:dyDescent="0.3"/>
    <row r="2" spans="1:17" ht="15.75" thickBot="1" x14ac:dyDescent="0.3">
      <c r="A2" s="21"/>
      <c r="B2" s="21"/>
      <c r="C2" s="21"/>
      <c r="D2" s="135">
        <v>41061</v>
      </c>
      <c r="E2" s="135"/>
      <c r="F2" s="135"/>
      <c r="G2" s="135"/>
      <c r="H2" s="136"/>
      <c r="I2" s="56"/>
      <c r="J2" s="137">
        <v>2011</v>
      </c>
      <c r="K2" s="137"/>
      <c r="L2" s="44"/>
    </row>
    <row r="3" spans="1:17" s="27" customFormat="1" x14ac:dyDescent="0.25">
      <c r="A3" s="76" t="s">
        <v>288</v>
      </c>
      <c r="B3" s="76" t="s">
        <v>288</v>
      </c>
      <c r="C3" s="76" t="s">
        <v>289</v>
      </c>
      <c r="D3" s="76" t="s">
        <v>289</v>
      </c>
      <c r="E3" s="76" t="s">
        <v>290</v>
      </c>
      <c r="F3" s="76" t="s">
        <v>291</v>
      </c>
      <c r="G3" s="76" t="s">
        <v>292</v>
      </c>
      <c r="H3" s="138" t="s">
        <v>293</v>
      </c>
      <c r="I3" s="76" t="s">
        <v>294</v>
      </c>
      <c r="J3" s="139" t="s">
        <v>295</v>
      </c>
      <c r="K3" s="76" t="s">
        <v>292</v>
      </c>
      <c r="L3" s="76"/>
      <c r="M3" s="140" t="s">
        <v>296</v>
      </c>
      <c r="N3" s="140" t="s">
        <v>296</v>
      </c>
      <c r="O3" s="141" t="s">
        <v>297</v>
      </c>
      <c r="Q3" s="27" t="s">
        <v>298</v>
      </c>
    </row>
    <row r="4" spans="1:17" x14ac:dyDescent="0.25">
      <c r="A4" s="57" t="s">
        <v>299</v>
      </c>
      <c r="B4" s="57" t="s">
        <v>299</v>
      </c>
      <c r="C4" s="21">
        <v>5.5103191108453426</v>
      </c>
      <c r="D4" s="21">
        <v>5.5103191108453426</v>
      </c>
      <c r="E4" s="21" t="e">
        <v>#DIV/0!</v>
      </c>
      <c r="F4" s="21">
        <v>1</v>
      </c>
      <c r="G4" s="21"/>
      <c r="H4" s="16" t="e">
        <f t="shared" ref="H4:H67" si="0">E4/2</f>
        <v>#DIV/0!</v>
      </c>
      <c r="I4" s="21" t="e">
        <f t="shared" ref="I4:I67" si="1">SQRT((E4/D4)^2)</f>
        <v>#DIV/0!</v>
      </c>
      <c r="J4" s="21"/>
      <c r="K4" s="21"/>
      <c r="L4" s="21"/>
      <c r="O4">
        <v>0.2</v>
      </c>
      <c r="Q4">
        <f>2*(SQRT((O4*(100-O4)/500)))</f>
        <v>0.39959979979974969</v>
      </c>
    </row>
    <row r="5" spans="1:17" x14ac:dyDescent="0.25">
      <c r="A5" s="57" t="s">
        <v>300</v>
      </c>
      <c r="B5" s="57" t="s">
        <v>300</v>
      </c>
      <c r="C5" s="21">
        <v>464.14872371567697</v>
      </c>
      <c r="D5" s="21">
        <v>464.14872371567697</v>
      </c>
      <c r="E5" s="21">
        <v>8.3501516351198665E-2</v>
      </c>
      <c r="F5" s="21">
        <v>2</v>
      </c>
      <c r="G5" s="21"/>
      <c r="H5" s="16">
        <f t="shared" si="0"/>
        <v>4.1750758175599333E-2</v>
      </c>
      <c r="I5" s="21">
        <f t="shared" si="1"/>
        <v>1.7990250125593169E-4</v>
      </c>
      <c r="J5" s="21"/>
      <c r="K5" s="21"/>
      <c r="L5" s="21"/>
      <c r="Q5">
        <f t="shared" ref="Q5:Q68" si="2">2*(SQRT((O5*(100-O5)/500)))</f>
        <v>0</v>
      </c>
    </row>
    <row r="6" spans="1:17" x14ac:dyDescent="0.25">
      <c r="A6" s="57" t="s">
        <v>301</v>
      </c>
      <c r="B6" s="57" t="s">
        <v>301</v>
      </c>
      <c r="C6" s="21">
        <v>5.5092647131085428</v>
      </c>
      <c r="D6" s="21">
        <v>5.5092647131085428</v>
      </c>
      <c r="E6" s="21" t="e">
        <v>#DIV/0!</v>
      </c>
      <c r="F6" s="21">
        <v>1</v>
      </c>
      <c r="G6" s="21"/>
      <c r="H6" s="16" t="e">
        <f t="shared" si="0"/>
        <v>#DIV/0!</v>
      </c>
      <c r="I6" s="21" t="e">
        <f t="shared" si="1"/>
        <v>#DIV/0!</v>
      </c>
      <c r="J6" s="21"/>
      <c r="K6" s="21"/>
      <c r="L6" s="21"/>
      <c r="Q6">
        <f t="shared" si="2"/>
        <v>0</v>
      </c>
    </row>
    <row r="7" spans="1:17" ht="15.75" thickBot="1" x14ac:dyDescent="0.3">
      <c r="A7" s="57" t="s">
        <v>302</v>
      </c>
      <c r="B7" s="57" t="s">
        <v>302</v>
      </c>
      <c r="C7" s="21">
        <v>51.604292165813</v>
      </c>
      <c r="D7" s="21">
        <v>51.604292165813</v>
      </c>
      <c r="E7" s="21">
        <v>34.366685525321095</v>
      </c>
      <c r="F7" s="21">
        <v>4</v>
      </c>
      <c r="G7" s="21"/>
      <c r="H7" s="16">
        <f t="shared" si="0"/>
        <v>17.183342762660548</v>
      </c>
      <c r="I7" s="21">
        <f t="shared" si="1"/>
        <v>0.66596564128610336</v>
      </c>
      <c r="J7" s="21"/>
      <c r="K7" s="21"/>
      <c r="L7" s="21"/>
      <c r="Q7">
        <f t="shared" si="2"/>
        <v>0</v>
      </c>
    </row>
    <row r="8" spans="1:17" ht="15.75" thickBot="1" x14ac:dyDescent="0.3">
      <c r="A8" s="57" t="s">
        <v>303</v>
      </c>
      <c r="B8" s="57" t="s">
        <v>303</v>
      </c>
      <c r="C8" s="21"/>
      <c r="D8" s="21"/>
      <c r="E8" s="21"/>
      <c r="F8" s="21"/>
      <c r="G8" s="21"/>
      <c r="H8" s="142">
        <v>0.2611</v>
      </c>
      <c r="I8" s="21"/>
      <c r="J8" s="21"/>
      <c r="K8" s="21"/>
      <c r="L8" s="21"/>
      <c r="M8" s="134">
        <v>0.66500000000000004</v>
      </c>
      <c r="N8" s="134">
        <v>0.66500000000000004</v>
      </c>
      <c r="O8">
        <v>0</v>
      </c>
      <c r="Q8">
        <f t="shared" si="2"/>
        <v>0</v>
      </c>
    </row>
    <row r="9" spans="1:17" ht="15.75" thickBot="1" x14ac:dyDescent="0.3">
      <c r="A9" s="57" t="s">
        <v>304</v>
      </c>
      <c r="B9" s="57" t="s">
        <v>304</v>
      </c>
      <c r="C9" s="21"/>
      <c r="D9" s="21"/>
      <c r="E9" s="21"/>
      <c r="F9" s="21"/>
      <c r="G9" s="21"/>
      <c r="H9" s="142">
        <v>0.36009999999999998</v>
      </c>
      <c r="I9" s="21"/>
      <c r="J9" s="21"/>
      <c r="K9" s="21"/>
      <c r="L9" s="21"/>
      <c r="M9" s="134">
        <v>0.66500000000000004</v>
      </c>
      <c r="N9" s="134">
        <v>0.66500000000000004</v>
      </c>
      <c r="O9">
        <v>0</v>
      </c>
      <c r="Q9">
        <f t="shared" si="2"/>
        <v>0</v>
      </c>
    </row>
    <row r="10" spans="1:17" x14ac:dyDescent="0.25">
      <c r="A10" s="57" t="s">
        <v>305</v>
      </c>
      <c r="B10" s="57" t="s">
        <v>305</v>
      </c>
      <c r="C10" s="21">
        <v>0</v>
      </c>
      <c r="D10" s="21"/>
      <c r="E10" s="21">
        <v>0</v>
      </c>
      <c r="F10" s="21">
        <v>3</v>
      </c>
      <c r="G10" s="21"/>
      <c r="H10" s="16">
        <f t="shared" si="0"/>
        <v>0</v>
      </c>
      <c r="I10" s="21" t="e">
        <f t="shared" si="1"/>
        <v>#DIV/0!</v>
      </c>
      <c r="J10" s="21"/>
      <c r="K10" s="21"/>
      <c r="L10" s="21"/>
      <c r="M10" s="143">
        <v>2.78</v>
      </c>
      <c r="N10" s="143">
        <v>2.78</v>
      </c>
      <c r="O10">
        <v>0</v>
      </c>
      <c r="Q10">
        <f t="shared" si="2"/>
        <v>0</v>
      </c>
    </row>
    <row r="11" spans="1:17" x14ac:dyDescent="0.25">
      <c r="A11" s="57" t="s">
        <v>306</v>
      </c>
      <c r="B11" s="57"/>
      <c r="C11" s="21"/>
      <c r="D11" s="21"/>
      <c r="E11" s="21"/>
      <c r="F11" s="21"/>
      <c r="G11" s="21"/>
      <c r="H11" s="16"/>
      <c r="I11" s="21"/>
      <c r="J11" s="21"/>
      <c r="K11" s="21"/>
      <c r="L11" s="21"/>
      <c r="M11" s="143">
        <v>0.66500000000000004</v>
      </c>
      <c r="N11" s="143">
        <v>0.66500000000000004</v>
      </c>
      <c r="O11">
        <v>0</v>
      </c>
      <c r="Q11">
        <f t="shared" si="2"/>
        <v>0</v>
      </c>
    </row>
    <row r="12" spans="1:17" x14ac:dyDescent="0.25">
      <c r="A12" s="57" t="s">
        <v>307</v>
      </c>
      <c r="B12" s="57" t="s">
        <v>307</v>
      </c>
      <c r="C12" s="21">
        <v>872.47342942224077</v>
      </c>
      <c r="D12" s="21">
        <v>872.47342942224077</v>
      </c>
      <c r="E12" s="21">
        <v>159.57560626711225</v>
      </c>
      <c r="F12" s="21">
        <v>2</v>
      </c>
      <c r="G12" s="21"/>
      <c r="H12" s="16">
        <f t="shared" si="0"/>
        <v>79.787803133556125</v>
      </c>
      <c r="I12" s="21">
        <f t="shared" si="1"/>
        <v>0.18290024760156257</v>
      </c>
      <c r="J12" s="21"/>
      <c r="K12" s="21"/>
      <c r="L12" s="21"/>
      <c r="M12" s="143">
        <v>0.95599999999999996</v>
      </c>
      <c r="N12" s="143"/>
      <c r="O12">
        <v>12</v>
      </c>
      <c r="Q12">
        <f t="shared" si="2"/>
        <v>2.9065443399335922</v>
      </c>
    </row>
    <row r="13" spans="1:17" x14ac:dyDescent="0.25">
      <c r="A13" s="100" t="s">
        <v>308</v>
      </c>
      <c r="B13" s="100" t="s">
        <v>308</v>
      </c>
      <c r="C13" s="21">
        <v>166.76271599918121</v>
      </c>
      <c r="D13" s="21">
        <v>166.76271599918121</v>
      </c>
      <c r="E13" s="21">
        <v>42.242125648573428</v>
      </c>
      <c r="F13" s="21">
        <v>8</v>
      </c>
      <c r="G13" s="21">
        <v>72.668999999999997</v>
      </c>
      <c r="H13" s="16">
        <f t="shared" si="0"/>
        <v>21.121062824286714</v>
      </c>
      <c r="I13" s="21">
        <f t="shared" si="1"/>
        <v>0.25330677421193376</v>
      </c>
      <c r="J13" s="21"/>
      <c r="M13" s="143">
        <v>9.2070000000000007</v>
      </c>
      <c r="N13" s="143">
        <v>9.2070000000000007</v>
      </c>
      <c r="O13">
        <v>7.8</v>
      </c>
      <c r="Q13">
        <f t="shared" si="2"/>
        <v>2.3985995914282983</v>
      </c>
    </row>
    <row r="14" spans="1:17" x14ac:dyDescent="0.25">
      <c r="A14" s="100" t="s">
        <v>309</v>
      </c>
      <c r="B14" s="100" t="s">
        <v>309</v>
      </c>
      <c r="C14" s="21">
        <v>1404.385166008266</v>
      </c>
      <c r="D14" s="21">
        <v>1404.385166008266</v>
      </c>
      <c r="E14" s="21">
        <v>150.78970740912044</v>
      </c>
      <c r="F14" s="21">
        <v>5</v>
      </c>
      <c r="G14" s="21"/>
      <c r="H14" s="16">
        <f t="shared" si="0"/>
        <v>75.394853704560219</v>
      </c>
      <c r="I14" s="21">
        <f t="shared" si="1"/>
        <v>0.10737062100827752</v>
      </c>
      <c r="J14" s="21"/>
      <c r="K14" s="21"/>
      <c r="L14" s="21"/>
      <c r="M14" s="143">
        <v>7.0990000000000002</v>
      </c>
      <c r="N14" s="143"/>
      <c r="O14">
        <v>16</v>
      </c>
      <c r="Q14">
        <f t="shared" si="2"/>
        <v>3.2790242451070717</v>
      </c>
    </row>
    <row r="15" spans="1:17" ht="15.75" thickBot="1" x14ac:dyDescent="0.3">
      <c r="A15" s="100" t="s">
        <v>310</v>
      </c>
      <c r="B15" s="100" t="s">
        <v>310</v>
      </c>
      <c r="C15" s="21">
        <v>2605.5379194668012</v>
      </c>
      <c r="D15" s="21">
        <v>2605.5379194668012</v>
      </c>
      <c r="E15" s="21">
        <v>1462.258944895297</v>
      </c>
      <c r="F15" s="21">
        <v>5</v>
      </c>
      <c r="G15" s="21"/>
      <c r="H15" s="16">
        <f t="shared" si="0"/>
        <v>731.12947244764848</v>
      </c>
      <c r="I15" s="21">
        <f t="shared" si="1"/>
        <v>0.56121192248644547</v>
      </c>
      <c r="J15" s="21"/>
      <c r="K15" s="21"/>
      <c r="L15" s="21"/>
      <c r="M15" s="143">
        <v>15.144</v>
      </c>
      <c r="N15" s="143">
        <v>15.144</v>
      </c>
      <c r="O15">
        <v>20.2</v>
      </c>
      <c r="Q15">
        <f t="shared" si="2"/>
        <v>3.5910555551258181</v>
      </c>
    </row>
    <row r="16" spans="1:17" ht="15.75" thickBot="1" x14ac:dyDescent="0.3">
      <c r="A16" s="100" t="s">
        <v>311</v>
      </c>
      <c r="B16" s="100" t="s">
        <v>311</v>
      </c>
      <c r="C16" s="21">
        <v>891.17638870146152</v>
      </c>
      <c r="D16" s="21">
        <v>891.17638870146152</v>
      </c>
      <c r="E16" s="21">
        <v>191.98616177491166</v>
      </c>
      <c r="F16" s="21">
        <v>5</v>
      </c>
      <c r="G16" s="142">
        <v>673.39</v>
      </c>
      <c r="H16" s="16">
        <f t="shared" si="0"/>
        <v>95.993080887455832</v>
      </c>
      <c r="I16" s="21">
        <f t="shared" si="1"/>
        <v>0.21543003630813856</v>
      </c>
      <c r="J16" s="21"/>
      <c r="K16" s="21"/>
      <c r="L16" s="21"/>
      <c r="M16" s="143">
        <v>18.677</v>
      </c>
      <c r="N16" s="143">
        <v>18.677</v>
      </c>
      <c r="O16">
        <v>19.8</v>
      </c>
      <c r="Q16">
        <f t="shared" si="2"/>
        <v>3.5642222152946639</v>
      </c>
    </row>
    <row r="17" spans="1:17" x14ac:dyDescent="0.25">
      <c r="A17" s="100" t="s">
        <v>312</v>
      </c>
      <c r="B17" s="100" t="s">
        <v>312</v>
      </c>
      <c r="C17" s="21">
        <v>327.99363988323955</v>
      </c>
      <c r="D17" s="21">
        <v>327.99363988323955</v>
      </c>
      <c r="E17" s="21">
        <v>94.916251836468859</v>
      </c>
      <c r="F17" s="21">
        <v>6</v>
      </c>
      <c r="G17" s="21">
        <v>717.53</v>
      </c>
      <c r="H17" s="16">
        <f t="shared" si="0"/>
        <v>47.45812591823443</v>
      </c>
      <c r="I17" s="21">
        <f t="shared" si="1"/>
        <v>0.28938442791225316</v>
      </c>
      <c r="J17" s="21"/>
      <c r="K17" s="21"/>
      <c r="L17" s="21"/>
      <c r="M17" s="143">
        <v>13.507</v>
      </c>
      <c r="N17" s="143">
        <v>13.507</v>
      </c>
      <c r="O17">
        <v>16.600000000000001</v>
      </c>
      <c r="Q17">
        <f t="shared" si="2"/>
        <v>3.3279903846014944</v>
      </c>
    </row>
    <row r="18" spans="1:17" x14ac:dyDescent="0.25">
      <c r="A18" s="100" t="s">
        <v>313</v>
      </c>
      <c r="B18" s="100" t="s">
        <v>313</v>
      </c>
      <c r="C18" s="21">
        <v>0.5515119430515194</v>
      </c>
      <c r="D18" s="21">
        <v>0.5515119430515194</v>
      </c>
      <c r="E18" s="21">
        <v>1.0488453764948824</v>
      </c>
      <c r="F18" s="21">
        <v>5</v>
      </c>
      <c r="G18" s="21"/>
      <c r="H18" s="16">
        <f t="shared" si="0"/>
        <v>0.5244226882474412</v>
      </c>
      <c r="I18" s="21">
        <f t="shared" si="1"/>
        <v>1.9017636693262048</v>
      </c>
      <c r="J18" s="21"/>
      <c r="K18" s="21"/>
      <c r="L18" s="21"/>
      <c r="M18" s="143">
        <v>5.8999999999999997E-2</v>
      </c>
      <c r="N18" s="143">
        <v>5.8999999999999997E-2</v>
      </c>
      <c r="O18">
        <v>1</v>
      </c>
      <c r="Q18">
        <f t="shared" si="2"/>
        <v>0.88994381845147963</v>
      </c>
    </row>
    <row r="19" spans="1:17" x14ac:dyDescent="0.25">
      <c r="A19" s="100" t="s">
        <v>314</v>
      </c>
      <c r="B19" s="100" t="s">
        <v>314</v>
      </c>
      <c r="C19" s="21">
        <v>105.73966182229874</v>
      </c>
      <c r="D19" s="21">
        <v>105.73966182229874</v>
      </c>
      <c r="E19" s="21">
        <v>53.145670630050908</v>
      </c>
      <c r="F19" s="21">
        <v>6</v>
      </c>
      <c r="G19" s="21"/>
      <c r="H19" s="16">
        <f t="shared" si="0"/>
        <v>26.572835315025454</v>
      </c>
      <c r="I19" s="21">
        <f t="shared" si="1"/>
        <v>0.50260866844235896</v>
      </c>
      <c r="J19" s="21"/>
      <c r="K19" s="21"/>
      <c r="L19" s="21"/>
      <c r="M19" s="143">
        <v>15.382999999999999</v>
      </c>
      <c r="N19" s="143">
        <v>15.382999999999999</v>
      </c>
      <c r="O19" s="21">
        <v>9.4</v>
      </c>
      <c r="Q19">
        <f t="shared" si="2"/>
        <v>2.6101953949848276</v>
      </c>
    </row>
    <row r="20" spans="1:17" x14ac:dyDescent="0.25">
      <c r="A20" s="100" t="s">
        <v>315</v>
      </c>
      <c r="B20" s="100" t="s">
        <v>315</v>
      </c>
      <c r="C20" s="21">
        <v>512.03196554385056</v>
      </c>
      <c r="D20" s="21">
        <v>512.03196554385056</v>
      </c>
      <c r="E20" s="21">
        <v>130.66855302736201</v>
      </c>
      <c r="F20" s="21">
        <v>5</v>
      </c>
      <c r="G20" s="21"/>
      <c r="H20" s="16">
        <f t="shared" si="0"/>
        <v>65.334276513681004</v>
      </c>
      <c r="I20" s="21">
        <f t="shared" si="1"/>
        <v>0.25519608505022429</v>
      </c>
      <c r="J20" s="21"/>
      <c r="K20" s="21"/>
      <c r="L20" s="21"/>
      <c r="M20" s="134">
        <v>11.901</v>
      </c>
      <c r="N20" s="134">
        <v>11.901</v>
      </c>
      <c r="O20">
        <v>12.2</v>
      </c>
      <c r="Q20">
        <f t="shared" si="2"/>
        <v>2.92733325742048</v>
      </c>
    </row>
    <row r="21" spans="1:17" x14ac:dyDescent="0.25">
      <c r="A21" s="100" t="s">
        <v>316</v>
      </c>
      <c r="B21" s="100" t="s">
        <v>316</v>
      </c>
      <c r="C21" s="21">
        <v>676.79619994131383</v>
      </c>
      <c r="D21" s="21">
        <v>676.79619994131383</v>
      </c>
      <c r="E21" s="21">
        <v>154.90634962357007</v>
      </c>
      <c r="F21" s="21">
        <v>5</v>
      </c>
      <c r="G21" s="21"/>
      <c r="H21" s="16">
        <f t="shared" si="0"/>
        <v>77.453174811785033</v>
      </c>
      <c r="I21" s="21">
        <f t="shared" si="1"/>
        <v>0.22888182533678864</v>
      </c>
      <c r="J21" s="21"/>
      <c r="K21" s="21"/>
      <c r="L21" s="21"/>
      <c r="Q21">
        <f t="shared" si="2"/>
        <v>0</v>
      </c>
    </row>
    <row r="22" spans="1:17" x14ac:dyDescent="0.25">
      <c r="A22" s="100" t="s">
        <v>317</v>
      </c>
      <c r="B22" s="100" t="s">
        <v>317</v>
      </c>
      <c r="C22" s="21">
        <v>41.923562644768033</v>
      </c>
      <c r="D22" s="21">
        <v>41.923562644768033</v>
      </c>
      <c r="E22" s="21">
        <v>32.544714928643856</v>
      </c>
      <c r="F22" s="21">
        <v>5</v>
      </c>
      <c r="G22" s="21"/>
      <c r="H22" s="16">
        <f t="shared" si="0"/>
        <v>16.272357464321928</v>
      </c>
      <c r="I22" s="21">
        <f t="shared" si="1"/>
        <v>0.7762869583485974</v>
      </c>
      <c r="J22" s="21"/>
      <c r="K22" s="21"/>
      <c r="L22" s="21"/>
      <c r="M22" s="134">
        <v>0.121</v>
      </c>
      <c r="O22">
        <v>1.4</v>
      </c>
      <c r="Q22">
        <f>2*(SQRT((O22*(100-O22)/500)))</f>
        <v>1.050866309289626</v>
      </c>
    </row>
    <row r="23" spans="1:17" x14ac:dyDescent="0.25">
      <c r="A23" s="100" t="s">
        <v>318</v>
      </c>
      <c r="B23" s="100" t="s">
        <v>318</v>
      </c>
      <c r="C23" s="21">
        <v>77.331602699834249</v>
      </c>
      <c r="D23" s="21">
        <v>77.331602699834249</v>
      </c>
      <c r="E23" s="21">
        <v>14.161129940273247</v>
      </c>
      <c r="F23" s="21">
        <v>6</v>
      </c>
      <c r="G23" s="21"/>
      <c r="H23" s="16">
        <f t="shared" si="0"/>
        <v>7.0805649701366233</v>
      </c>
      <c r="I23" s="21">
        <f t="shared" si="1"/>
        <v>0.18312215764155629</v>
      </c>
      <c r="J23" s="21"/>
      <c r="K23" s="21"/>
      <c r="L23" s="21"/>
      <c r="M23">
        <v>7.5259999999999998</v>
      </c>
      <c r="N23">
        <v>7.5259999999999998</v>
      </c>
      <c r="O23">
        <v>7.8</v>
      </c>
      <c r="Q23">
        <f t="shared" si="2"/>
        <v>2.3985995914282983</v>
      </c>
    </row>
    <row r="24" spans="1:17" x14ac:dyDescent="0.25">
      <c r="A24" s="100" t="s">
        <v>319</v>
      </c>
      <c r="B24" s="100" t="s">
        <v>319</v>
      </c>
      <c r="C24" s="21">
        <v>833.01246558418836</v>
      </c>
      <c r="D24" s="21">
        <v>833.01246558418836</v>
      </c>
      <c r="E24" s="21">
        <v>136.93398464159196</v>
      </c>
      <c r="F24" s="21">
        <v>6</v>
      </c>
      <c r="G24" s="21"/>
      <c r="H24" s="16">
        <f t="shared" si="0"/>
        <v>68.466992320795981</v>
      </c>
      <c r="I24" s="21">
        <f t="shared" si="1"/>
        <v>0.16438407622815188</v>
      </c>
      <c r="J24" s="21"/>
      <c r="K24" s="21"/>
      <c r="L24" s="21"/>
      <c r="M24">
        <v>14.529</v>
      </c>
      <c r="N24">
        <v>14.529</v>
      </c>
      <c r="O24">
        <v>13.4</v>
      </c>
      <c r="Q24">
        <f t="shared" si="2"/>
        <v>3.0468869358740571</v>
      </c>
    </row>
    <row r="25" spans="1:17" x14ac:dyDescent="0.25">
      <c r="A25" s="100" t="s">
        <v>320</v>
      </c>
      <c r="B25" s="100" t="s">
        <v>320</v>
      </c>
      <c r="C25" s="21">
        <v>663.37300022460556</v>
      </c>
      <c r="D25" s="21">
        <v>663.37300022460556</v>
      </c>
      <c r="E25" s="21">
        <v>200.23057011730612</v>
      </c>
      <c r="F25" s="21">
        <v>7</v>
      </c>
      <c r="G25" s="21"/>
      <c r="H25" s="16">
        <f t="shared" si="0"/>
        <v>100.11528505865306</v>
      </c>
      <c r="I25" s="21">
        <f t="shared" si="1"/>
        <v>0.30183708117380692</v>
      </c>
      <c r="J25" s="21"/>
      <c r="K25" s="21"/>
      <c r="L25" s="21"/>
      <c r="M25">
        <v>22.515999999999998</v>
      </c>
      <c r="N25">
        <v>22.515999999999998</v>
      </c>
      <c r="O25">
        <v>13.8</v>
      </c>
      <c r="Q25">
        <f t="shared" si="2"/>
        <v>3.0848792520939941</v>
      </c>
    </row>
    <row r="26" spans="1:17" x14ac:dyDescent="0.25">
      <c r="A26" s="100" t="s">
        <v>321</v>
      </c>
      <c r="B26" s="100" t="s">
        <v>321</v>
      </c>
      <c r="C26" s="21">
        <v>520.43701212944995</v>
      </c>
      <c r="D26" s="21">
        <v>520.43701212944995</v>
      </c>
      <c r="E26" s="21">
        <v>54.038436771874181</v>
      </c>
      <c r="F26" s="21">
        <v>4</v>
      </c>
      <c r="G26" s="21"/>
      <c r="H26" s="16">
        <f t="shared" si="0"/>
        <v>27.019218385937091</v>
      </c>
      <c r="I26" s="21">
        <f t="shared" si="1"/>
        <v>0.10383280879806647</v>
      </c>
      <c r="J26" s="21"/>
      <c r="K26" s="21"/>
      <c r="L26" s="21"/>
      <c r="M26">
        <v>0.38400000000000001</v>
      </c>
      <c r="N26"/>
      <c r="O26">
        <v>12.2</v>
      </c>
      <c r="Q26">
        <f t="shared" si="2"/>
        <v>2.92733325742048</v>
      </c>
    </row>
    <row r="27" spans="1:17" x14ac:dyDescent="0.25">
      <c r="A27" s="100" t="s">
        <v>322</v>
      </c>
      <c r="B27" s="100" t="s">
        <v>322</v>
      </c>
      <c r="C27" s="21">
        <v>71.31430207830094</v>
      </c>
      <c r="D27" s="21">
        <v>71.31430207830094</v>
      </c>
      <c r="E27" s="21" t="e">
        <v>#DIV/0!</v>
      </c>
      <c r="F27" s="21">
        <v>1</v>
      </c>
      <c r="G27" s="21"/>
      <c r="H27" s="16" t="e">
        <f t="shared" si="0"/>
        <v>#DIV/0!</v>
      </c>
      <c r="I27" s="21" t="e">
        <f t="shared" si="1"/>
        <v>#DIV/0!</v>
      </c>
      <c r="J27" s="21"/>
      <c r="K27" s="21"/>
      <c r="L27" s="21"/>
      <c r="Q27">
        <f t="shared" si="2"/>
        <v>0</v>
      </c>
    </row>
    <row r="28" spans="1:17" x14ac:dyDescent="0.25">
      <c r="A28" s="100" t="s">
        <v>323</v>
      </c>
      <c r="B28" s="100" t="s">
        <v>323</v>
      </c>
      <c r="C28" s="21">
        <v>0.91957508896610418</v>
      </c>
      <c r="D28" s="21">
        <v>0.91957508896610418</v>
      </c>
      <c r="E28" s="21">
        <v>1.6788081967403881</v>
      </c>
      <c r="F28" s="21">
        <v>4</v>
      </c>
      <c r="G28" s="21"/>
      <c r="H28" s="16">
        <f t="shared" si="0"/>
        <v>0.83940409837019403</v>
      </c>
      <c r="I28" s="21">
        <f t="shared" si="1"/>
        <v>1.8256347055115467</v>
      </c>
      <c r="J28" s="21"/>
      <c r="K28" s="21"/>
      <c r="L28" s="21"/>
      <c r="M28" s="134">
        <v>4.1000000000000002E-2</v>
      </c>
      <c r="N28" s="134">
        <v>4.1000000000000002E-2</v>
      </c>
      <c r="O28" s="134">
        <v>0.2</v>
      </c>
      <c r="Q28">
        <f t="shared" si="2"/>
        <v>0.39959979979974969</v>
      </c>
    </row>
    <row r="29" spans="1:17" ht="15.75" thickBot="1" x14ac:dyDescent="0.3">
      <c r="A29" s="100" t="s">
        <v>324</v>
      </c>
      <c r="B29" s="100" t="s">
        <v>324</v>
      </c>
      <c r="C29" s="21">
        <v>0.93407427863411863</v>
      </c>
      <c r="D29" s="21">
        <v>0.93407427863411863</v>
      </c>
      <c r="E29" s="21" t="e">
        <v>#DIV/0!</v>
      </c>
      <c r="F29" s="21">
        <v>1</v>
      </c>
      <c r="G29" s="21"/>
      <c r="H29" s="16" t="e">
        <f t="shared" si="0"/>
        <v>#DIV/0!</v>
      </c>
      <c r="I29" s="21" t="e">
        <f t="shared" si="1"/>
        <v>#DIV/0!</v>
      </c>
      <c r="J29" s="21"/>
      <c r="K29" s="21"/>
      <c r="L29" s="21"/>
      <c r="M29" s="134">
        <v>5.0999999999999997E-2</v>
      </c>
      <c r="N29" s="134">
        <v>5.0999999999999997E-2</v>
      </c>
      <c r="O29">
        <v>0.4</v>
      </c>
      <c r="Q29">
        <f t="shared" si="2"/>
        <v>0.56455292046007521</v>
      </c>
    </row>
    <row r="30" spans="1:17" ht="15.75" thickBot="1" x14ac:dyDescent="0.3">
      <c r="A30" s="100" t="s">
        <v>325</v>
      </c>
      <c r="B30" s="100" t="s">
        <v>325</v>
      </c>
      <c r="C30" s="21">
        <v>75.86205554635427</v>
      </c>
      <c r="D30" s="21">
        <v>75.86205554635427</v>
      </c>
      <c r="E30" s="21">
        <v>55.616300010131368</v>
      </c>
      <c r="F30" s="21">
        <v>8</v>
      </c>
      <c r="G30" s="142">
        <v>47.406999999999996</v>
      </c>
      <c r="H30" s="16">
        <f t="shared" si="0"/>
        <v>27.808150005065684</v>
      </c>
      <c r="I30" s="21">
        <f t="shared" si="1"/>
        <v>0.73312408436056598</v>
      </c>
      <c r="J30" s="21"/>
      <c r="K30" s="21"/>
      <c r="L30" s="21"/>
      <c r="M30" s="134">
        <v>0.87</v>
      </c>
      <c r="O30">
        <v>3.6</v>
      </c>
      <c r="Q30">
        <f t="shared" si="2"/>
        <v>1.6662292759401391</v>
      </c>
    </row>
    <row r="31" spans="1:17" x14ac:dyDescent="0.25">
      <c r="A31" s="100" t="s">
        <v>326</v>
      </c>
      <c r="B31" s="100" t="s">
        <v>326</v>
      </c>
      <c r="C31" s="21">
        <v>2.534703879948188</v>
      </c>
      <c r="D31" s="21">
        <v>2.534703879948188</v>
      </c>
      <c r="E31" s="21">
        <v>3.8584020081913222</v>
      </c>
      <c r="F31" s="21">
        <v>4</v>
      </c>
      <c r="G31" s="21"/>
      <c r="H31" s="16">
        <f t="shared" si="0"/>
        <v>1.9292010040956611</v>
      </c>
      <c r="I31" s="21">
        <f t="shared" si="1"/>
        <v>1.52222988993499</v>
      </c>
      <c r="J31" s="21"/>
      <c r="K31" s="21"/>
      <c r="L31" s="21"/>
      <c r="M31" s="134">
        <v>0</v>
      </c>
      <c r="N31" s="134">
        <v>0</v>
      </c>
      <c r="O31">
        <v>0</v>
      </c>
      <c r="Q31">
        <f t="shared" si="2"/>
        <v>0</v>
      </c>
    </row>
    <row r="32" spans="1:17" x14ac:dyDescent="0.25">
      <c r="A32" s="100" t="s">
        <v>327</v>
      </c>
      <c r="B32" s="100" t="s">
        <v>327</v>
      </c>
      <c r="C32" s="21">
        <v>3.0232106273873689</v>
      </c>
      <c r="D32" s="21">
        <v>3.0232106273873689</v>
      </c>
      <c r="E32" s="21">
        <v>2.4151385886445569</v>
      </c>
      <c r="F32" s="21">
        <v>7</v>
      </c>
      <c r="G32" s="21"/>
      <c r="H32" s="16">
        <f t="shared" si="0"/>
        <v>1.2075692943222784</v>
      </c>
      <c r="I32" s="21">
        <f t="shared" si="1"/>
        <v>0.79886547327061286</v>
      </c>
      <c r="J32" s="21"/>
      <c r="K32" s="21"/>
      <c r="L32" s="21"/>
      <c r="Q32">
        <f t="shared" si="2"/>
        <v>0</v>
      </c>
    </row>
    <row r="33" spans="1:17" x14ac:dyDescent="0.25">
      <c r="A33" s="100" t="s">
        <v>328</v>
      </c>
      <c r="B33" s="100" t="s">
        <v>328</v>
      </c>
      <c r="C33" s="21">
        <v>6.0994330922852509</v>
      </c>
      <c r="D33" s="21">
        <v>6.0994330922852509</v>
      </c>
      <c r="E33" s="21">
        <v>6.2687644107317473</v>
      </c>
      <c r="F33" s="21">
        <v>8</v>
      </c>
      <c r="G33" s="21"/>
      <c r="H33" s="16">
        <f t="shared" si="0"/>
        <v>3.1343822053658736</v>
      </c>
      <c r="I33" s="21">
        <f t="shared" si="1"/>
        <v>1.027761812595448</v>
      </c>
      <c r="J33" s="21"/>
      <c r="K33" s="21"/>
      <c r="L33" s="21"/>
      <c r="M33" s="134">
        <v>1.256</v>
      </c>
      <c r="N33" s="134">
        <v>1.256</v>
      </c>
      <c r="O33">
        <v>2.8</v>
      </c>
      <c r="Q33">
        <f t="shared" si="2"/>
        <v>1.4755609102981821</v>
      </c>
    </row>
    <row r="34" spans="1:17" ht="15.75" thickBot="1" x14ac:dyDescent="0.3">
      <c r="A34" s="100" t="s">
        <v>329</v>
      </c>
      <c r="B34" s="100" t="s">
        <v>329</v>
      </c>
      <c r="C34" s="21">
        <v>44.050119177031235</v>
      </c>
      <c r="D34" s="21">
        <v>44.050119177031235</v>
      </c>
      <c r="E34" s="21">
        <v>16.642784521019994</v>
      </c>
      <c r="F34" s="21">
        <v>11</v>
      </c>
      <c r="G34" s="21"/>
      <c r="H34" s="16">
        <f t="shared" si="0"/>
        <v>8.321392260509997</v>
      </c>
      <c r="I34" s="21">
        <f t="shared" si="1"/>
        <v>0.37781474447628582</v>
      </c>
      <c r="J34" s="21"/>
      <c r="K34" s="21"/>
      <c r="L34" s="21"/>
      <c r="M34" s="134">
        <v>2.1640000000000001</v>
      </c>
      <c r="N34" s="134">
        <v>2.1640000000000001</v>
      </c>
      <c r="O34">
        <v>5.4</v>
      </c>
      <c r="Q34">
        <f t="shared" si="2"/>
        <v>2.0215637511589883</v>
      </c>
    </row>
    <row r="35" spans="1:17" ht="15.75" thickBot="1" x14ac:dyDescent="0.3">
      <c r="A35" s="100" t="s">
        <v>330</v>
      </c>
      <c r="B35" s="100" t="s">
        <v>330</v>
      </c>
      <c r="C35" s="21">
        <v>32.642977829775774</v>
      </c>
      <c r="D35" s="21">
        <v>32.642977829775774</v>
      </c>
      <c r="E35" s="21">
        <v>19.344519908411339</v>
      </c>
      <c r="F35" s="21">
        <v>8</v>
      </c>
      <c r="G35" s="142">
        <v>13.84</v>
      </c>
      <c r="H35" s="16">
        <f t="shared" si="0"/>
        <v>9.6722599542056695</v>
      </c>
      <c r="I35" s="21">
        <f t="shared" si="1"/>
        <v>0.59260892217884453</v>
      </c>
      <c r="J35" s="21"/>
      <c r="K35" s="21"/>
      <c r="L35" s="21"/>
      <c r="M35" s="134">
        <v>4.7380000000000004</v>
      </c>
      <c r="N35" s="134">
        <v>4.7380000000000004</v>
      </c>
      <c r="O35">
        <v>7.6</v>
      </c>
      <c r="Q35">
        <f t="shared" si="2"/>
        <v>2.3702151801049625</v>
      </c>
    </row>
    <row r="36" spans="1:17" x14ac:dyDescent="0.25">
      <c r="A36" s="100" t="s">
        <v>331</v>
      </c>
      <c r="B36" s="100" t="s">
        <v>331</v>
      </c>
      <c r="C36" s="21">
        <v>0</v>
      </c>
      <c r="D36" s="21"/>
      <c r="E36" s="21">
        <v>0</v>
      </c>
      <c r="F36" s="21">
        <v>3</v>
      </c>
      <c r="G36" s="21"/>
      <c r="H36" s="16">
        <f t="shared" si="0"/>
        <v>0</v>
      </c>
      <c r="I36" s="21" t="e">
        <f t="shared" si="1"/>
        <v>#DIV/0!</v>
      </c>
      <c r="J36" s="21"/>
      <c r="K36" s="21"/>
      <c r="L36" s="21"/>
      <c r="M36" s="134">
        <v>0.16300000000000001</v>
      </c>
      <c r="N36" s="134">
        <v>0.16300000000000001</v>
      </c>
      <c r="O36">
        <v>0.6</v>
      </c>
      <c r="Q36">
        <f t="shared" si="2"/>
        <v>0.69073873497871829</v>
      </c>
    </row>
    <row r="37" spans="1:17" ht="15.75" thickBot="1" x14ac:dyDescent="0.3">
      <c r="A37" s="100" t="s">
        <v>332</v>
      </c>
      <c r="B37" s="100" t="s">
        <v>332</v>
      </c>
      <c r="C37" s="21">
        <v>114.79867080231411</v>
      </c>
      <c r="D37" s="21">
        <v>114.79867080231411</v>
      </c>
      <c r="E37" s="21">
        <v>17.703983311378568</v>
      </c>
      <c r="F37" s="21">
        <v>11</v>
      </c>
      <c r="G37" s="21"/>
      <c r="H37" s="16">
        <f t="shared" si="0"/>
        <v>8.8519916556892841</v>
      </c>
      <c r="I37" s="21">
        <f t="shared" si="1"/>
        <v>0.15421766809360735</v>
      </c>
      <c r="J37" s="21"/>
      <c r="K37" s="21"/>
      <c r="L37" s="21"/>
      <c r="M37" s="134">
        <v>2.5630000000000002</v>
      </c>
      <c r="N37" s="134">
        <v>2.5630000000000002</v>
      </c>
      <c r="O37">
        <v>7.6</v>
      </c>
      <c r="Q37">
        <f t="shared" si="2"/>
        <v>2.3702151801049625</v>
      </c>
    </row>
    <row r="38" spans="1:17" ht="15.75" thickBot="1" x14ac:dyDescent="0.3">
      <c r="A38" s="100" t="s">
        <v>333</v>
      </c>
      <c r="B38" s="100" t="s">
        <v>333</v>
      </c>
      <c r="C38" s="21">
        <v>301.06604412783656</v>
      </c>
      <c r="D38" s="21">
        <v>301.06604412783656</v>
      </c>
      <c r="E38" s="21">
        <v>141.17623231351018</v>
      </c>
      <c r="F38" s="21">
        <v>10</v>
      </c>
      <c r="G38" s="142">
        <v>160.71</v>
      </c>
      <c r="H38" s="16">
        <f t="shared" si="0"/>
        <v>70.588116156755092</v>
      </c>
      <c r="I38" s="21">
        <f t="shared" si="1"/>
        <v>0.46892113895635773</v>
      </c>
      <c r="J38" s="21"/>
      <c r="K38" s="21"/>
      <c r="L38" s="21"/>
      <c r="M38" s="134">
        <v>3.4940000000000002</v>
      </c>
      <c r="N38" s="134">
        <v>3.4940000000000002</v>
      </c>
      <c r="O38">
        <v>9.8000000000000007</v>
      </c>
      <c r="Q38">
        <f t="shared" si="2"/>
        <v>2.6592630558107637</v>
      </c>
    </row>
    <row r="39" spans="1:17" ht="15.75" thickBot="1" x14ac:dyDescent="0.3">
      <c r="A39" s="100" t="s">
        <v>334</v>
      </c>
      <c r="B39" s="100" t="s">
        <v>334</v>
      </c>
      <c r="C39" s="21">
        <v>3.9884213182412385</v>
      </c>
      <c r="D39" s="21">
        <v>3.9884213182412385</v>
      </c>
      <c r="E39" s="21">
        <v>4.090963662182606</v>
      </c>
      <c r="F39" s="21">
        <v>9</v>
      </c>
      <c r="G39" s="21"/>
      <c r="H39" s="16">
        <f t="shared" si="0"/>
        <v>2.045481831091303</v>
      </c>
      <c r="I39" s="21">
        <f t="shared" si="1"/>
        <v>1.0257100079854615</v>
      </c>
      <c r="J39" s="21"/>
      <c r="K39" s="21"/>
      <c r="L39" s="21"/>
      <c r="M39" s="134">
        <v>0.97799999999999998</v>
      </c>
      <c r="N39" s="134">
        <v>0.97799999999999998</v>
      </c>
      <c r="O39">
        <v>0.8</v>
      </c>
      <c r="Q39">
        <f t="shared" si="2"/>
        <v>0.79679357427127895</v>
      </c>
    </row>
    <row r="40" spans="1:17" ht="15.75" thickBot="1" x14ac:dyDescent="0.3">
      <c r="A40" s="100" t="s">
        <v>335</v>
      </c>
      <c r="B40" s="100" t="s">
        <v>335</v>
      </c>
      <c r="C40" s="21">
        <v>2.0696072219576562</v>
      </c>
      <c r="D40" s="21">
        <v>2.0696072219576562</v>
      </c>
      <c r="E40" s="21">
        <v>1.3810190645078857</v>
      </c>
      <c r="F40" s="21">
        <v>4</v>
      </c>
      <c r="G40" s="142">
        <v>0.2467</v>
      </c>
      <c r="H40" s="16">
        <f t="shared" si="0"/>
        <v>0.69050953225394285</v>
      </c>
      <c r="I40" s="21">
        <f t="shared" si="1"/>
        <v>0.66728558436395957</v>
      </c>
      <c r="J40" s="21"/>
      <c r="K40" s="21"/>
      <c r="L40" s="21"/>
      <c r="M40" s="134">
        <v>3.3220000000000001</v>
      </c>
      <c r="N40" s="134">
        <v>3.3220000000000001</v>
      </c>
      <c r="O40">
        <v>0.4</v>
      </c>
      <c r="Q40">
        <f t="shared" si="2"/>
        <v>0.56455292046007521</v>
      </c>
    </row>
    <row r="41" spans="1:17" x14ac:dyDescent="0.25">
      <c r="A41" s="100" t="s">
        <v>336</v>
      </c>
      <c r="B41" s="100" t="s">
        <v>336</v>
      </c>
      <c r="C41" s="21">
        <v>31.432458164331379</v>
      </c>
      <c r="D41" s="21">
        <v>31.432458164331379</v>
      </c>
      <c r="E41" s="21">
        <v>16.921552208929516</v>
      </c>
      <c r="F41" s="21">
        <v>9</v>
      </c>
      <c r="G41" s="21"/>
      <c r="H41" s="16">
        <f t="shared" si="0"/>
        <v>8.4607761044647578</v>
      </c>
      <c r="I41" s="21">
        <f t="shared" si="1"/>
        <v>0.53834644813530974</v>
      </c>
      <c r="J41" s="21"/>
      <c r="K41" s="21"/>
      <c r="L41" s="21"/>
      <c r="M41" s="134">
        <v>2.7959999999999998</v>
      </c>
      <c r="N41" s="134">
        <v>2.7959999999999998</v>
      </c>
      <c r="O41">
        <v>8</v>
      </c>
      <c r="Q41">
        <f t="shared" si="2"/>
        <v>2.4265201420964964</v>
      </c>
    </row>
    <row r="42" spans="1:17" x14ac:dyDescent="0.25">
      <c r="A42" s="100" t="s">
        <v>337</v>
      </c>
      <c r="B42" s="100" t="s">
        <v>337</v>
      </c>
      <c r="C42" s="21">
        <v>2.152148950667121</v>
      </c>
      <c r="D42" s="21">
        <v>2.152148950667121</v>
      </c>
      <c r="E42" s="21">
        <v>1.0628589965816122</v>
      </c>
      <c r="F42" s="21">
        <v>3</v>
      </c>
      <c r="G42" s="21"/>
      <c r="H42" s="16">
        <f t="shared" si="0"/>
        <v>0.5314294982908061</v>
      </c>
      <c r="I42" s="21">
        <f t="shared" si="1"/>
        <v>0.49385940329648104</v>
      </c>
      <c r="J42" s="21"/>
      <c r="K42" s="21"/>
      <c r="L42" s="21"/>
      <c r="M42" s="134">
        <v>1.498</v>
      </c>
      <c r="N42" s="134">
        <v>1.498</v>
      </c>
      <c r="O42">
        <v>1</v>
      </c>
      <c r="Q42">
        <f t="shared" si="2"/>
        <v>0.88994381845147963</v>
      </c>
    </row>
    <row r="43" spans="1:17" x14ac:dyDescent="0.25">
      <c r="A43" s="100" t="s">
        <v>338</v>
      </c>
      <c r="B43" s="100" t="s">
        <v>338</v>
      </c>
      <c r="C43" s="21">
        <v>-4.1495496964838443</v>
      </c>
      <c r="D43" s="21"/>
      <c r="E43" s="21">
        <v>0.66797553193919057</v>
      </c>
      <c r="F43" s="21">
        <v>2</v>
      </c>
      <c r="G43" s="21"/>
      <c r="H43" s="16">
        <f t="shared" si="0"/>
        <v>0.33398776596959528</v>
      </c>
      <c r="I43" s="21" t="e">
        <f t="shared" si="1"/>
        <v>#DIV/0!</v>
      </c>
      <c r="J43" s="21"/>
      <c r="K43" s="21"/>
      <c r="L43" s="21"/>
      <c r="Q43">
        <f t="shared" si="2"/>
        <v>0</v>
      </c>
    </row>
    <row r="44" spans="1:17" x14ac:dyDescent="0.25">
      <c r="A44" s="100" t="s">
        <v>339</v>
      </c>
      <c r="B44" s="100" t="s">
        <v>339</v>
      </c>
      <c r="C44" s="21">
        <v>2.7623377463006182</v>
      </c>
      <c r="D44" s="21">
        <v>2.7623377463006182</v>
      </c>
      <c r="E44" s="21">
        <v>3.1870256586945032</v>
      </c>
      <c r="F44" s="21">
        <v>4</v>
      </c>
      <c r="G44" s="21"/>
      <c r="H44" s="16">
        <f t="shared" si="0"/>
        <v>1.5935128293472516</v>
      </c>
      <c r="I44" s="21">
        <f t="shared" si="1"/>
        <v>1.1537422109090882</v>
      </c>
      <c r="J44" s="21"/>
      <c r="K44" s="21"/>
      <c r="L44" s="21"/>
      <c r="M44" s="134">
        <v>9.1419999999999995</v>
      </c>
      <c r="O44">
        <v>0.4</v>
      </c>
      <c r="P44" t="s">
        <v>340</v>
      </c>
      <c r="Q44">
        <f t="shared" si="2"/>
        <v>0.56455292046007521</v>
      </c>
    </row>
    <row r="45" spans="1:17" x14ac:dyDescent="0.25">
      <c r="A45" s="100" t="s">
        <v>341</v>
      </c>
      <c r="B45" s="100" t="s">
        <v>341</v>
      </c>
      <c r="C45" s="21">
        <v>39.574549538954656</v>
      </c>
      <c r="D45" s="21">
        <v>39.574549538954656</v>
      </c>
      <c r="E45" s="21">
        <v>18.48931166760946</v>
      </c>
      <c r="F45" s="21">
        <v>9</v>
      </c>
      <c r="G45" s="21"/>
      <c r="H45" s="16">
        <f t="shared" si="0"/>
        <v>9.24465583380473</v>
      </c>
      <c r="I45" s="21">
        <f t="shared" si="1"/>
        <v>0.46720207514705286</v>
      </c>
      <c r="J45" s="21"/>
      <c r="K45" s="21"/>
      <c r="L45" s="21"/>
      <c r="M45" s="134">
        <v>3.6150000000000002</v>
      </c>
      <c r="N45" s="134">
        <v>3.6150000000000002</v>
      </c>
      <c r="O45">
        <v>3.4</v>
      </c>
      <c r="Q45">
        <f t="shared" si="2"/>
        <v>1.6209626769299779</v>
      </c>
    </row>
    <row r="46" spans="1:17" x14ac:dyDescent="0.25">
      <c r="A46" s="100" t="s">
        <v>342</v>
      </c>
      <c r="B46" s="100" t="s">
        <v>342</v>
      </c>
      <c r="C46" s="21">
        <v>0.52521448490596179</v>
      </c>
      <c r="D46" s="21">
        <v>0.52521448490596179</v>
      </c>
      <c r="E46" s="21">
        <v>0.49129317523896265</v>
      </c>
      <c r="F46" s="21">
        <v>7</v>
      </c>
      <c r="G46" s="21"/>
      <c r="H46" s="16">
        <f t="shared" si="0"/>
        <v>0.24564658761948133</v>
      </c>
      <c r="I46" s="21">
        <f t="shared" si="1"/>
        <v>0.9354143675739014</v>
      </c>
      <c r="J46" s="21"/>
      <c r="K46" s="21"/>
      <c r="L46" s="21"/>
      <c r="M46">
        <v>0.57899999999999996</v>
      </c>
      <c r="N46">
        <v>0.57899999999999996</v>
      </c>
      <c r="O46">
        <v>1.5</v>
      </c>
      <c r="Q46">
        <f t="shared" si="2"/>
        <v>1.0871982339941506</v>
      </c>
    </row>
    <row r="47" spans="1:17" x14ac:dyDescent="0.25">
      <c r="A47" s="100" t="s">
        <v>343</v>
      </c>
      <c r="B47" s="100" t="s">
        <v>343</v>
      </c>
      <c r="C47" s="21">
        <v>0.4586468213749994</v>
      </c>
      <c r="D47" s="21">
        <v>0.4586468213749994</v>
      </c>
      <c r="E47" s="21">
        <v>0.64862455512783446</v>
      </c>
      <c r="F47" s="21">
        <v>2</v>
      </c>
      <c r="G47" s="21"/>
      <c r="H47" s="16">
        <f t="shared" si="0"/>
        <v>0.32431227756391723</v>
      </c>
      <c r="I47" s="21">
        <f t="shared" si="1"/>
        <v>1.4142135623730949</v>
      </c>
      <c r="J47" s="21"/>
      <c r="K47" s="21"/>
      <c r="L47" s="21"/>
      <c r="Q47">
        <f t="shared" si="2"/>
        <v>0</v>
      </c>
    </row>
    <row r="48" spans="1:17" x14ac:dyDescent="0.25">
      <c r="A48" s="100" t="s">
        <v>344</v>
      </c>
      <c r="B48" s="100" t="s">
        <v>344</v>
      </c>
      <c r="C48" s="21">
        <v>11407.06750356362</v>
      </c>
      <c r="D48" s="21">
        <v>11407.06750356362</v>
      </c>
      <c r="E48" s="21">
        <v>5544.2123072845252</v>
      </c>
      <c r="F48" s="21">
        <v>2</v>
      </c>
      <c r="G48" s="21"/>
      <c r="H48" s="16">
        <f t="shared" si="0"/>
        <v>2772.1061536422626</v>
      </c>
      <c r="I48" s="21">
        <f t="shared" si="1"/>
        <v>0.48603309356699154</v>
      </c>
      <c r="J48" s="21"/>
      <c r="K48" s="21"/>
      <c r="L48" s="21"/>
      <c r="M48">
        <v>14.358000000000001</v>
      </c>
      <c r="N48">
        <v>14.358000000000001</v>
      </c>
      <c r="O48">
        <v>18.2</v>
      </c>
      <c r="Q48">
        <f t="shared" si="2"/>
        <v>3.4510983758797722</v>
      </c>
    </row>
    <row r="49" spans="1:17" x14ac:dyDescent="0.25">
      <c r="A49" s="100" t="s">
        <v>345</v>
      </c>
      <c r="B49" s="100"/>
      <c r="C49" s="21"/>
      <c r="D49" s="21"/>
      <c r="E49" s="21"/>
      <c r="F49" s="21"/>
      <c r="G49" s="21"/>
      <c r="H49" s="16"/>
      <c r="I49" s="21"/>
      <c r="J49" s="21"/>
      <c r="K49" s="21"/>
      <c r="L49" s="21"/>
      <c r="M49">
        <v>3.0630000000000002</v>
      </c>
      <c r="N49">
        <v>3.0630000000000002</v>
      </c>
      <c r="O49">
        <v>9.4</v>
      </c>
      <c r="Q49">
        <f t="shared" si="2"/>
        <v>2.6101953949848276</v>
      </c>
    </row>
    <row r="50" spans="1:17" ht="15.75" thickBot="1" x14ac:dyDescent="0.3">
      <c r="A50" s="100" t="s">
        <v>346</v>
      </c>
      <c r="B50" s="100" t="s">
        <v>346</v>
      </c>
      <c r="C50" s="21">
        <v>0.30606789407244378</v>
      </c>
      <c r="D50" s="21">
        <v>0.30606789407244378</v>
      </c>
      <c r="E50" s="21">
        <v>0.53012514309908187</v>
      </c>
      <c r="F50" s="21">
        <v>3</v>
      </c>
      <c r="G50" s="21"/>
      <c r="H50" s="16">
        <f t="shared" si="0"/>
        <v>0.26506257154954094</v>
      </c>
      <c r="I50" s="21">
        <f t="shared" si="1"/>
        <v>1.7320508075688774</v>
      </c>
      <c r="J50" s="21"/>
      <c r="K50" s="21"/>
      <c r="L50" s="21"/>
      <c r="M50">
        <v>0.42599999999999999</v>
      </c>
      <c r="N50"/>
      <c r="O50">
        <v>0.8</v>
      </c>
      <c r="Q50">
        <f t="shared" si="2"/>
        <v>0.79679357427127895</v>
      </c>
    </row>
    <row r="51" spans="1:17" ht="15.75" thickBot="1" x14ac:dyDescent="0.3">
      <c r="A51" s="100" t="s">
        <v>347</v>
      </c>
      <c r="B51" s="100" t="s">
        <v>347</v>
      </c>
      <c r="C51" s="21">
        <v>0.68975060119787623</v>
      </c>
      <c r="D51" s="21">
        <v>0.68975060119787623</v>
      </c>
      <c r="E51" s="21">
        <v>1.3795012023957525</v>
      </c>
      <c r="F51" s="21">
        <v>4</v>
      </c>
      <c r="G51" s="144">
        <v>0.98170000000000002</v>
      </c>
      <c r="H51" s="16">
        <f t="shared" si="0"/>
        <v>0.68975060119787623</v>
      </c>
      <c r="I51" s="21">
        <f t="shared" si="1"/>
        <v>2</v>
      </c>
      <c r="J51" s="21"/>
      <c r="K51" s="21"/>
      <c r="L51" s="21"/>
      <c r="M51">
        <v>0.32100000000000001</v>
      </c>
      <c r="N51">
        <v>0.32100000000000001</v>
      </c>
      <c r="O51">
        <v>1.6</v>
      </c>
      <c r="Q51">
        <f t="shared" si="2"/>
        <v>1.1222833866720117</v>
      </c>
    </row>
    <row r="52" spans="1:17" ht="15.75" thickBot="1" x14ac:dyDescent="0.3">
      <c r="A52" s="100" t="s">
        <v>348</v>
      </c>
      <c r="B52" s="100" t="s">
        <v>348</v>
      </c>
      <c r="C52" s="21">
        <v>1.147823975306443</v>
      </c>
      <c r="D52" s="21">
        <v>1.147823975306443</v>
      </c>
      <c r="E52" s="21">
        <v>0.87802617644506142</v>
      </c>
      <c r="F52" s="21">
        <v>5</v>
      </c>
      <c r="G52" s="142">
        <v>8.9099999999999999E-2</v>
      </c>
      <c r="H52" s="16">
        <f t="shared" si="0"/>
        <v>0.43901308822253071</v>
      </c>
      <c r="I52" s="21">
        <f t="shared" si="1"/>
        <v>0.76494845493242847</v>
      </c>
      <c r="J52" s="21"/>
      <c r="K52" s="21"/>
      <c r="L52" s="21"/>
      <c r="M52">
        <v>1.29</v>
      </c>
      <c r="N52">
        <v>1.29</v>
      </c>
      <c r="O52">
        <v>3</v>
      </c>
      <c r="Q52">
        <f t="shared" si="2"/>
        <v>1.525778489820852</v>
      </c>
    </row>
    <row r="53" spans="1:17" x14ac:dyDescent="0.25">
      <c r="A53" s="100" t="s">
        <v>349</v>
      </c>
      <c r="B53" s="100" t="s">
        <v>349</v>
      </c>
      <c r="C53" s="21">
        <v>0.23412277933997983</v>
      </c>
      <c r="D53" s="21">
        <v>0.23412277933997983</v>
      </c>
      <c r="E53" s="21">
        <v>6.3068110088440363</v>
      </c>
      <c r="F53" s="21">
        <v>4</v>
      </c>
      <c r="G53" s="21"/>
      <c r="H53" s="16">
        <f t="shared" si="0"/>
        <v>3.1534055044220182</v>
      </c>
      <c r="I53" s="21">
        <f t="shared" si="1"/>
        <v>26.938049456886223</v>
      </c>
      <c r="J53" s="21"/>
      <c r="K53" s="21"/>
      <c r="L53" s="21"/>
      <c r="M53">
        <v>1.359</v>
      </c>
      <c r="N53">
        <v>1.359</v>
      </c>
      <c r="O53">
        <v>3</v>
      </c>
      <c r="Q53">
        <f t="shared" si="2"/>
        <v>1.525778489820852</v>
      </c>
    </row>
    <row r="54" spans="1:17" x14ac:dyDescent="0.25">
      <c r="A54" s="100" t="s">
        <v>350</v>
      </c>
      <c r="B54" s="100" t="s">
        <v>350</v>
      </c>
      <c r="C54" s="21">
        <v>97.399496891807786</v>
      </c>
      <c r="D54" s="21">
        <v>97.399496891807786</v>
      </c>
      <c r="E54" s="21">
        <v>68.027321802814043</v>
      </c>
      <c r="F54" s="21">
        <v>8</v>
      </c>
      <c r="G54" s="21"/>
      <c r="H54" s="16">
        <f t="shared" si="0"/>
        <v>34.013660901407022</v>
      </c>
      <c r="I54" s="21">
        <f t="shared" si="1"/>
        <v>0.69843606973021011</v>
      </c>
      <c r="J54" s="21"/>
      <c r="K54" s="21"/>
      <c r="L54" s="21"/>
      <c r="Q54">
        <f t="shared" si="2"/>
        <v>0</v>
      </c>
    </row>
    <row r="55" spans="1:17" x14ac:dyDescent="0.25">
      <c r="A55" s="100" t="s">
        <v>351</v>
      </c>
      <c r="B55" s="100" t="s">
        <v>351</v>
      </c>
      <c r="C55" s="21">
        <v>136.36542684038253</v>
      </c>
      <c r="D55" s="21">
        <v>136.36542684038253</v>
      </c>
      <c r="E55" s="21">
        <v>53.010858157403327</v>
      </c>
      <c r="F55" s="21">
        <v>6</v>
      </c>
      <c r="G55" s="21">
        <v>65.355000000000004</v>
      </c>
      <c r="H55" s="16">
        <f t="shared" si="0"/>
        <v>26.505429078701663</v>
      </c>
      <c r="I55" s="21">
        <f t="shared" si="1"/>
        <v>0.38874118891919146</v>
      </c>
      <c r="J55" s="21"/>
      <c r="K55" s="21"/>
      <c r="L55" s="21"/>
      <c r="Q55">
        <f t="shared" si="2"/>
        <v>0</v>
      </c>
    </row>
    <row r="56" spans="1:17" x14ac:dyDescent="0.25">
      <c r="A56" s="100" t="s">
        <v>352</v>
      </c>
      <c r="B56" s="100" t="s">
        <v>352</v>
      </c>
      <c r="C56" s="21">
        <v>478.12147283048853</v>
      </c>
      <c r="D56" s="21">
        <v>478.12147283048853</v>
      </c>
      <c r="E56" s="21">
        <v>81.951927343841376</v>
      </c>
      <c r="F56" s="21">
        <v>3</v>
      </c>
      <c r="G56" s="21"/>
      <c r="H56" s="16">
        <f t="shared" si="0"/>
        <v>40.975963671920688</v>
      </c>
      <c r="I56" s="21">
        <f t="shared" si="1"/>
        <v>0.17140398831845882</v>
      </c>
      <c r="J56" s="21"/>
      <c r="K56" s="21"/>
      <c r="L56" s="21"/>
      <c r="M56">
        <v>9.1199999999999992</v>
      </c>
      <c r="N56">
        <v>9.1199999999999992</v>
      </c>
      <c r="O56">
        <v>14.6</v>
      </c>
      <c r="Q56">
        <f t="shared" si="2"/>
        <v>3.1582780118285978</v>
      </c>
    </row>
    <row r="57" spans="1:17" x14ac:dyDescent="0.25">
      <c r="A57" s="100" t="s">
        <v>353</v>
      </c>
      <c r="B57" s="100" t="s">
        <v>353</v>
      </c>
      <c r="C57" s="21">
        <v>3.6779404849958408</v>
      </c>
      <c r="D57" s="21">
        <v>3.6779404849958408</v>
      </c>
      <c r="E57" s="21">
        <v>1.5916469737175905</v>
      </c>
      <c r="F57" s="21">
        <v>3</v>
      </c>
      <c r="G57" s="21"/>
      <c r="H57" s="16">
        <f t="shared" si="0"/>
        <v>0.79582348685879523</v>
      </c>
      <c r="I57" s="21">
        <f t="shared" si="1"/>
        <v>0.43275495626172167</v>
      </c>
      <c r="J57" s="21"/>
      <c r="K57" s="21"/>
      <c r="L57" s="21"/>
      <c r="M57">
        <v>7.6999999999999999E-2</v>
      </c>
      <c r="N57">
        <v>7.6999999999999999E-2</v>
      </c>
      <c r="O57">
        <v>0</v>
      </c>
      <c r="Q57">
        <f t="shared" si="2"/>
        <v>0</v>
      </c>
    </row>
    <row r="58" spans="1:17" x14ac:dyDescent="0.25">
      <c r="A58" s="21" t="s">
        <v>354</v>
      </c>
      <c r="B58" s="21" t="s">
        <v>354</v>
      </c>
      <c r="C58" s="21">
        <v>13.974821271664098</v>
      </c>
      <c r="D58" s="21">
        <v>13.974821271664098</v>
      </c>
      <c r="E58" s="21">
        <v>18.834908723870736</v>
      </c>
      <c r="F58" s="21">
        <v>5</v>
      </c>
      <c r="G58" s="21"/>
      <c r="H58" s="16">
        <f t="shared" si="0"/>
        <v>9.4174543619353681</v>
      </c>
      <c r="I58" s="21">
        <f t="shared" si="1"/>
        <v>1.3477745695439516</v>
      </c>
      <c r="J58" s="21"/>
      <c r="K58" s="21"/>
      <c r="L58" s="21"/>
      <c r="M58">
        <v>0.10299999999999999</v>
      </c>
      <c r="N58">
        <v>0.10299999999999999</v>
      </c>
      <c r="O58">
        <v>0</v>
      </c>
      <c r="Q58">
        <f t="shared" si="2"/>
        <v>0</v>
      </c>
    </row>
    <row r="59" spans="1:17" x14ac:dyDescent="0.25">
      <c r="A59" s="100" t="s">
        <v>355</v>
      </c>
      <c r="B59" s="100" t="s">
        <v>355</v>
      </c>
      <c r="C59" s="21">
        <v>348.01336580572973</v>
      </c>
      <c r="D59" s="21">
        <v>348.01336580572973</v>
      </c>
      <c r="E59" s="21">
        <v>252.04186158693918</v>
      </c>
      <c r="F59" s="21">
        <v>6</v>
      </c>
      <c r="G59" s="21"/>
      <c r="H59" s="16">
        <f t="shared" si="0"/>
        <v>126.02093079346959</v>
      </c>
      <c r="I59" s="21">
        <f t="shared" si="1"/>
        <v>0.72423040708050168</v>
      </c>
      <c r="J59" s="21"/>
      <c r="K59" s="21"/>
      <c r="L59" s="21"/>
      <c r="M59">
        <v>13.503</v>
      </c>
      <c r="N59">
        <v>13.503</v>
      </c>
      <c r="O59">
        <v>14.8</v>
      </c>
      <c r="Q59">
        <f t="shared" si="2"/>
        <v>3.1761108293005145</v>
      </c>
    </row>
    <row r="60" spans="1:17" ht="15.75" thickBot="1" x14ac:dyDescent="0.3">
      <c r="A60" s="100" t="s">
        <v>356</v>
      </c>
      <c r="B60" s="100" t="s">
        <v>356</v>
      </c>
      <c r="C60" s="21">
        <v>1747.4364175596947</v>
      </c>
      <c r="D60" s="21">
        <v>1747.4364175596947</v>
      </c>
      <c r="E60" s="21" t="e">
        <v>#DIV/0!</v>
      </c>
      <c r="F60" s="21">
        <v>1</v>
      </c>
      <c r="G60" s="21"/>
      <c r="H60" s="16" t="e">
        <f t="shared" si="0"/>
        <v>#DIV/0!</v>
      </c>
      <c r="I60" s="21" t="e">
        <f t="shared" si="1"/>
        <v>#DIV/0!</v>
      </c>
      <c r="J60" s="21"/>
      <c r="K60" s="21"/>
      <c r="L60" s="21"/>
      <c r="M60" s="134">
        <v>10.49</v>
      </c>
      <c r="N60" s="134">
        <v>10.49</v>
      </c>
      <c r="O60">
        <v>12.4</v>
      </c>
      <c r="Q60">
        <f t="shared" si="2"/>
        <v>2.9478670254948747</v>
      </c>
    </row>
    <row r="61" spans="1:17" ht="15.75" thickBot="1" x14ac:dyDescent="0.3">
      <c r="A61" s="100" t="s">
        <v>357</v>
      </c>
      <c r="B61" s="100" t="s">
        <v>357</v>
      </c>
      <c r="C61" s="21">
        <v>0.91802237445065848</v>
      </c>
      <c r="D61" s="21">
        <v>0.91802237445065848</v>
      </c>
      <c r="E61" s="21">
        <v>0</v>
      </c>
      <c r="F61" s="21">
        <v>2</v>
      </c>
      <c r="G61" s="142">
        <v>-7.4999999999999997E-3</v>
      </c>
      <c r="H61" s="16">
        <f t="shared" si="0"/>
        <v>0</v>
      </c>
      <c r="I61" s="21">
        <f t="shared" si="1"/>
        <v>0</v>
      </c>
      <c r="J61" s="21"/>
      <c r="K61" s="21"/>
      <c r="L61" s="21"/>
      <c r="M61">
        <v>0.443</v>
      </c>
      <c r="N61">
        <v>0.443</v>
      </c>
      <c r="O61">
        <v>0</v>
      </c>
      <c r="Q61">
        <f t="shared" si="2"/>
        <v>0</v>
      </c>
    </row>
    <row r="62" spans="1:17" x14ac:dyDescent="0.25">
      <c r="A62" s="100" t="s">
        <v>358</v>
      </c>
      <c r="B62" s="100" t="s">
        <v>358</v>
      </c>
      <c r="C62" s="21">
        <v>245.63287531402653</v>
      </c>
      <c r="D62" s="21">
        <v>245.63287531402653</v>
      </c>
      <c r="E62" s="21">
        <v>116.79274033935832</v>
      </c>
      <c r="F62" s="21">
        <v>7</v>
      </c>
      <c r="G62" s="21"/>
      <c r="H62" s="16">
        <f t="shared" si="0"/>
        <v>58.396370169679159</v>
      </c>
      <c r="I62" s="21">
        <f t="shared" si="1"/>
        <v>0.47547682772530336</v>
      </c>
      <c r="J62" s="21"/>
      <c r="K62" s="21"/>
      <c r="L62" s="21"/>
      <c r="M62" s="134">
        <v>0.34399999999999997</v>
      </c>
      <c r="N62" s="134">
        <v>0.34399999999999997</v>
      </c>
      <c r="O62">
        <v>2.2000000000000002</v>
      </c>
      <c r="Q62">
        <f t="shared" si="2"/>
        <v>1.3119756095293846</v>
      </c>
    </row>
    <row r="63" spans="1:17" x14ac:dyDescent="0.25">
      <c r="A63" s="100" t="s">
        <v>359</v>
      </c>
      <c r="B63" s="100" t="s">
        <v>359</v>
      </c>
      <c r="C63" s="21">
        <v>297.23665280348888</v>
      </c>
      <c r="D63" s="21">
        <v>297.23665280348888</v>
      </c>
      <c r="E63" s="21">
        <v>19.140591317611559</v>
      </c>
      <c r="F63" s="21">
        <v>7</v>
      </c>
      <c r="G63" s="21"/>
      <c r="H63" s="16">
        <f t="shared" si="0"/>
        <v>9.5702956588057795</v>
      </c>
      <c r="I63" s="21">
        <f t="shared" si="1"/>
        <v>6.4395124682910213E-2</v>
      </c>
      <c r="J63" s="21"/>
      <c r="K63" s="21"/>
      <c r="L63" s="21"/>
      <c r="Q63">
        <f t="shared" si="2"/>
        <v>0</v>
      </c>
    </row>
    <row r="64" spans="1:17" x14ac:dyDescent="0.25">
      <c r="A64" s="100" t="s">
        <v>360</v>
      </c>
      <c r="B64" s="100"/>
      <c r="C64" s="21"/>
      <c r="D64" s="21"/>
      <c r="E64" s="21"/>
      <c r="F64" s="21"/>
      <c r="G64" s="21"/>
      <c r="H64" s="16"/>
      <c r="I64" s="21"/>
      <c r="J64" s="21"/>
      <c r="K64" s="21"/>
      <c r="L64" s="21"/>
      <c r="M64" s="134">
        <v>0.22500000000000001</v>
      </c>
      <c r="O64">
        <v>4</v>
      </c>
      <c r="Q64">
        <f t="shared" si="2"/>
        <v>1.7527121840165316</v>
      </c>
    </row>
    <row r="65" spans="1:17" x14ac:dyDescent="0.25">
      <c r="A65" s="100" t="s">
        <v>361</v>
      </c>
      <c r="B65" s="100" t="s">
        <v>361</v>
      </c>
      <c r="C65" s="21">
        <v>22.345827311721639</v>
      </c>
      <c r="D65" s="21">
        <v>22.345827311721639</v>
      </c>
      <c r="E65" s="21">
        <v>22.155176877261354</v>
      </c>
      <c r="F65" s="21">
        <v>5</v>
      </c>
      <c r="G65" s="21"/>
      <c r="H65" s="16">
        <f t="shared" si="0"/>
        <v>11.077588438630677</v>
      </c>
      <c r="I65" s="21">
        <f t="shared" si="1"/>
        <v>0.99146818635082368</v>
      </c>
      <c r="J65" s="21"/>
      <c r="K65" s="21"/>
      <c r="L65" s="21"/>
      <c r="M65" s="134">
        <v>0.17799999999999999</v>
      </c>
      <c r="O65">
        <v>4.4000000000000004</v>
      </c>
      <c r="Q65">
        <f t="shared" si="2"/>
        <v>1.8344263408488224</v>
      </c>
    </row>
    <row r="66" spans="1:17" x14ac:dyDescent="0.25">
      <c r="A66" s="100" t="s">
        <v>362</v>
      </c>
      <c r="B66" s="100" t="s">
        <v>362</v>
      </c>
      <c r="C66" s="21">
        <v>579.63114485045185</v>
      </c>
      <c r="D66" s="21">
        <v>579.63114485045185</v>
      </c>
      <c r="E66" s="21">
        <v>122.17698775635418</v>
      </c>
      <c r="F66" s="21">
        <v>7</v>
      </c>
      <c r="G66" s="21"/>
      <c r="H66" s="16">
        <f t="shared" si="0"/>
        <v>61.08849387817709</v>
      </c>
      <c r="I66" s="21">
        <f t="shared" si="1"/>
        <v>0.21078402850122305</v>
      </c>
      <c r="J66" s="21"/>
      <c r="K66" s="21"/>
      <c r="L66" s="21"/>
      <c r="Q66">
        <f t="shared" si="2"/>
        <v>0</v>
      </c>
    </row>
    <row r="67" spans="1:17" x14ac:dyDescent="0.25">
      <c r="A67" s="100" t="s">
        <v>363</v>
      </c>
      <c r="B67" s="100" t="s">
        <v>363</v>
      </c>
      <c r="C67" s="21">
        <v>44.69804052298516</v>
      </c>
      <c r="D67" s="21">
        <v>44.69804052298516</v>
      </c>
      <c r="E67" s="21">
        <v>38.572910879282851</v>
      </c>
      <c r="F67" s="21">
        <v>8</v>
      </c>
      <c r="G67" s="21"/>
      <c r="H67" s="16">
        <f t="shared" si="0"/>
        <v>19.286455439641426</v>
      </c>
      <c r="I67" s="21">
        <f t="shared" si="1"/>
        <v>0.86296648416718469</v>
      </c>
      <c r="J67" s="21"/>
      <c r="K67" s="21"/>
      <c r="L67" s="21"/>
      <c r="M67" s="134">
        <v>0.128</v>
      </c>
      <c r="N67" s="134">
        <v>0.128</v>
      </c>
      <c r="O67">
        <v>2</v>
      </c>
      <c r="Q67">
        <f t="shared" si="2"/>
        <v>1.2521980673998823</v>
      </c>
    </row>
    <row r="68" spans="1:17" x14ac:dyDescent="0.25">
      <c r="A68" s="21" t="s">
        <v>364</v>
      </c>
      <c r="B68" s="21" t="s">
        <v>364</v>
      </c>
      <c r="C68" s="21">
        <v>208.43707553946766</v>
      </c>
      <c r="D68" s="21">
        <v>208.43707553946766</v>
      </c>
      <c r="E68" s="21">
        <v>48.171963369955797</v>
      </c>
      <c r="F68" s="21">
        <v>14</v>
      </c>
      <c r="G68" s="21"/>
      <c r="H68" s="16">
        <f t="shared" ref="H68:H131" si="3">E68/2</f>
        <v>24.085981684977899</v>
      </c>
      <c r="I68" s="21">
        <f t="shared" ref="I68:I131" si="4">SQRT((E68/D68)^2)</f>
        <v>0.23111033987249746</v>
      </c>
      <c r="J68" s="21"/>
      <c r="K68" s="21"/>
      <c r="L68" s="21"/>
      <c r="Q68">
        <f t="shared" si="2"/>
        <v>0</v>
      </c>
    </row>
    <row r="69" spans="1:17" x14ac:dyDescent="0.25">
      <c r="A69" s="100" t="s">
        <v>365</v>
      </c>
      <c r="B69" s="100" t="s">
        <v>365</v>
      </c>
      <c r="C69" s="21">
        <v>671.60424062828201</v>
      </c>
      <c r="D69" s="21">
        <v>671.60424062828201</v>
      </c>
      <c r="E69" s="21">
        <v>158.31437975197215</v>
      </c>
      <c r="F69" s="21">
        <v>13</v>
      </c>
      <c r="G69" s="21"/>
      <c r="H69" s="16">
        <f t="shared" si="3"/>
        <v>79.157189875986077</v>
      </c>
      <c r="I69" s="21">
        <f t="shared" si="4"/>
        <v>0.23572570001027679</v>
      </c>
      <c r="J69" s="21"/>
      <c r="K69" s="21"/>
      <c r="L69" s="21"/>
      <c r="M69">
        <v>11.109</v>
      </c>
      <c r="N69">
        <v>11.109</v>
      </c>
      <c r="O69">
        <v>15.2</v>
      </c>
      <c r="Q69">
        <f t="shared" ref="Q69:Q132" si="5">2*(SQRT((O69*(100-O69)/500)))</f>
        <v>3.2111804683013379</v>
      </c>
    </row>
    <row r="70" spans="1:17" x14ac:dyDescent="0.25">
      <c r="A70" s="100" t="s">
        <v>366</v>
      </c>
      <c r="B70" s="100" t="s">
        <v>366</v>
      </c>
      <c r="C70" s="21">
        <v>443.47948363145343</v>
      </c>
      <c r="D70" s="21">
        <v>443.47948363145343</v>
      </c>
      <c r="E70" s="21">
        <v>102.21458556265826</v>
      </c>
      <c r="F70" s="21">
        <v>14</v>
      </c>
      <c r="G70" s="21"/>
      <c r="H70" s="16">
        <f t="shared" si="3"/>
        <v>51.107292781329129</v>
      </c>
      <c r="I70" s="21">
        <f t="shared" si="4"/>
        <v>0.23048323391573636</v>
      </c>
      <c r="J70" s="21"/>
      <c r="K70" s="21"/>
      <c r="L70" s="21"/>
      <c r="M70">
        <v>10.887</v>
      </c>
      <c r="N70">
        <v>10.887</v>
      </c>
      <c r="O70">
        <v>14.8</v>
      </c>
      <c r="Q70">
        <f t="shared" si="5"/>
        <v>3.1761108293005145</v>
      </c>
    </row>
    <row r="71" spans="1:17" x14ac:dyDescent="0.25">
      <c r="A71" s="100" t="s">
        <v>367</v>
      </c>
      <c r="B71" s="100" t="s">
        <v>367</v>
      </c>
      <c r="C71" s="21">
        <v>0.30832421970413576</v>
      </c>
      <c r="D71" s="21">
        <v>0.30832421970413576</v>
      </c>
      <c r="E71" s="21">
        <v>0.47765383068776579</v>
      </c>
      <c r="F71" s="21">
        <v>6</v>
      </c>
      <c r="G71" s="21"/>
      <c r="H71" s="16">
        <f t="shared" si="3"/>
        <v>0.2388269153438829</v>
      </c>
      <c r="I71" s="21">
        <f t="shared" si="4"/>
        <v>1.5491933496048955</v>
      </c>
      <c r="J71" s="21"/>
      <c r="K71" s="21"/>
      <c r="L71" s="21"/>
      <c r="M71">
        <v>0.23100000000000001</v>
      </c>
      <c r="N71">
        <v>0.23100000000000001</v>
      </c>
      <c r="O71">
        <v>0.2</v>
      </c>
      <c r="Q71">
        <f t="shared" si="5"/>
        <v>0.39959979979974969</v>
      </c>
    </row>
    <row r="72" spans="1:17" x14ac:dyDescent="0.25">
      <c r="A72" s="100" t="s">
        <v>368</v>
      </c>
      <c r="B72" s="100" t="s">
        <v>368</v>
      </c>
      <c r="C72" s="21">
        <v>2.8678899554932302</v>
      </c>
      <c r="D72" s="21">
        <v>2.8678899554932302</v>
      </c>
      <c r="E72" s="21">
        <v>5.558131928522986</v>
      </c>
      <c r="F72" s="21">
        <v>8</v>
      </c>
      <c r="G72" s="21"/>
      <c r="H72" s="16">
        <f t="shared" si="3"/>
        <v>2.779065964261493</v>
      </c>
      <c r="I72" s="21">
        <f t="shared" si="4"/>
        <v>1.938056206751168</v>
      </c>
      <c r="J72" s="21"/>
      <c r="K72" s="21"/>
      <c r="L72" s="21"/>
      <c r="M72">
        <v>9.1999999999999998E-2</v>
      </c>
      <c r="N72">
        <v>9.1999999999999998E-2</v>
      </c>
      <c r="O72">
        <v>0.2</v>
      </c>
      <c r="Q72">
        <f t="shared" si="5"/>
        <v>0.39959979979974969</v>
      </c>
    </row>
    <row r="73" spans="1:17" x14ac:dyDescent="0.25">
      <c r="A73" s="100" t="s">
        <v>369</v>
      </c>
      <c r="B73" s="100" t="s">
        <v>369</v>
      </c>
      <c r="C73" s="21">
        <v>0.4592080527109571</v>
      </c>
      <c r="D73" s="21">
        <v>0.4592080527109571</v>
      </c>
      <c r="E73" s="21">
        <v>0.64941825609477466</v>
      </c>
      <c r="F73" s="21">
        <v>2</v>
      </c>
      <c r="G73" s="21">
        <v>6.2600000000000003E-2</v>
      </c>
      <c r="H73" s="16">
        <f t="shared" si="3"/>
        <v>0.32470912804738733</v>
      </c>
      <c r="I73" s="21">
        <f t="shared" si="4"/>
        <v>1.4142135623730951</v>
      </c>
      <c r="J73" s="21"/>
      <c r="K73" s="21"/>
      <c r="L73" s="21"/>
      <c r="M73" s="134">
        <v>0.18</v>
      </c>
      <c r="O73">
        <v>14.2</v>
      </c>
      <c r="Q73">
        <f t="shared" si="5"/>
        <v>3.1219993593849438</v>
      </c>
    </row>
    <row r="74" spans="1:17" x14ac:dyDescent="0.25">
      <c r="A74" s="100" t="s">
        <v>370</v>
      </c>
      <c r="B74" s="100" t="s">
        <v>370</v>
      </c>
      <c r="C74" s="21">
        <v>-0.1839327284811646</v>
      </c>
      <c r="D74" s="21"/>
      <c r="E74" s="21">
        <v>0.41128608417089568</v>
      </c>
      <c r="F74" s="21">
        <v>5</v>
      </c>
      <c r="G74" s="21"/>
      <c r="H74" s="16">
        <f t="shared" si="3"/>
        <v>0.20564304208544784</v>
      </c>
      <c r="I74" s="21" t="e">
        <f t="shared" si="4"/>
        <v>#DIV/0!</v>
      </c>
      <c r="J74" s="21"/>
      <c r="K74" s="21"/>
      <c r="L74" s="21"/>
      <c r="M74">
        <v>0.41699999999999998</v>
      </c>
      <c r="N74">
        <v>0.41699999999999998</v>
      </c>
      <c r="O74">
        <v>0.2</v>
      </c>
      <c r="Q74">
        <f t="shared" si="5"/>
        <v>0.39959979979974969</v>
      </c>
    </row>
    <row r="75" spans="1:17" x14ac:dyDescent="0.25">
      <c r="A75" s="100" t="s">
        <v>371</v>
      </c>
      <c r="B75" s="100" t="s">
        <v>371</v>
      </c>
      <c r="C75" s="21">
        <v>0.91802585636093093</v>
      </c>
      <c r="D75" s="21">
        <v>0.91802585636093093</v>
      </c>
      <c r="E75" s="21" t="e">
        <v>#DIV/0!</v>
      </c>
      <c r="F75" s="21">
        <v>1</v>
      </c>
      <c r="G75" s="21"/>
      <c r="H75" s="16" t="e">
        <f t="shared" si="3"/>
        <v>#DIV/0!</v>
      </c>
      <c r="I75" s="21" t="e">
        <f t="shared" si="4"/>
        <v>#DIV/0!</v>
      </c>
      <c r="J75" s="21"/>
      <c r="K75" s="21"/>
      <c r="L75" s="21"/>
      <c r="M75">
        <v>0.32</v>
      </c>
      <c r="N75">
        <v>0.32</v>
      </c>
      <c r="O75">
        <v>0.2</v>
      </c>
      <c r="Q75">
        <f t="shared" si="5"/>
        <v>0.39959979979974969</v>
      </c>
    </row>
    <row r="76" spans="1:17" x14ac:dyDescent="0.25">
      <c r="A76" s="100" t="s">
        <v>372</v>
      </c>
      <c r="B76" s="100" t="s">
        <v>372</v>
      </c>
      <c r="C76" s="21">
        <v>0.92058165020539073</v>
      </c>
      <c r="D76" s="21">
        <v>0.92058165020539073</v>
      </c>
      <c r="E76" s="21">
        <v>1.3018990549922682</v>
      </c>
      <c r="F76" s="21">
        <v>2</v>
      </c>
      <c r="G76" s="21"/>
      <c r="H76" s="16">
        <f t="shared" si="3"/>
        <v>0.65094952749613411</v>
      </c>
      <c r="I76" s="21">
        <f t="shared" si="4"/>
        <v>1.4142135623730951</v>
      </c>
      <c r="J76" s="21"/>
      <c r="K76" s="21"/>
      <c r="L76" s="21"/>
      <c r="M76">
        <v>0.93400000000000005</v>
      </c>
      <c r="N76">
        <v>0.93400000000000005</v>
      </c>
      <c r="O76">
        <v>2.6</v>
      </c>
      <c r="Q76">
        <f t="shared" si="5"/>
        <v>1.4233481654184263</v>
      </c>
    </row>
    <row r="77" spans="1:17" x14ac:dyDescent="0.25">
      <c r="A77" s="100" t="s">
        <v>373</v>
      </c>
      <c r="B77" s="100" t="s">
        <v>373</v>
      </c>
      <c r="C77" s="21">
        <v>7.355880535530388</v>
      </c>
      <c r="D77" s="21">
        <v>7.355880535530388</v>
      </c>
      <c r="E77" s="21" t="e">
        <v>#DIV/0!</v>
      </c>
      <c r="F77" s="21">
        <v>1</v>
      </c>
      <c r="G77" s="21"/>
      <c r="H77" s="16" t="e">
        <f t="shared" si="3"/>
        <v>#DIV/0!</v>
      </c>
      <c r="I77" s="21" t="e">
        <f t="shared" si="4"/>
        <v>#DIV/0!</v>
      </c>
      <c r="J77" s="21"/>
      <c r="K77" s="21"/>
      <c r="L77" s="21"/>
      <c r="M77" s="21">
        <v>0.128</v>
      </c>
      <c r="N77" s="21">
        <v>0.128</v>
      </c>
      <c r="O77">
        <v>0.2</v>
      </c>
      <c r="Q77">
        <f t="shared" si="5"/>
        <v>0.39959979979974969</v>
      </c>
    </row>
    <row r="78" spans="1:17" x14ac:dyDescent="0.25">
      <c r="A78" s="100" t="s">
        <v>374</v>
      </c>
      <c r="B78" s="100" t="s">
        <v>374</v>
      </c>
      <c r="C78" s="21">
        <v>-2.0517410614367799</v>
      </c>
      <c r="D78" s="21"/>
      <c r="E78" s="21">
        <v>0.45473765410882427</v>
      </c>
      <c r="F78" s="21">
        <v>4</v>
      </c>
      <c r="G78" s="21"/>
      <c r="H78" s="16">
        <f t="shared" si="3"/>
        <v>0.22736882705441214</v>
      </c>
      <c r="I78" s="21" t="e">
        <f t="shared" si="4"/>
        <v>#DIV/0!</v>
      </c>
      <c r="J78" s="21"/>
      <c r="K78" s="21"/>
      <c r="L78" s="21"/>
      <c r="M78" s="21">
        <v>0.61399999999999999</v>
      </c>
      <c r="N78" s="21">
        <v>0.61399999999999999</v>
      </c>
      <c r="O78">
        <v>0</v>
      </c>
      <c r="Q78">
        <f t="shared" si="5"/>
        <v>0</v>
      </c>
    </row>
    <row r="79" spans="1:17" x14ac:dyDescent="0.25">
      <c r="A79" s="100" t="s">
        <v>375</v>
      </c>
      <c r="B79" s="100" t="s">
        <v>375</v>
      </c>
      <c r="C79" s="21">
        <v>-0.91930182958238182</v>
      </c>
      <c r="D79" s="21"/>
      <c r="E79" s="21" t="e">
        <v>#DIV/0!</v>
      </c>
      <c r="F79" s="21">
        <v>1</v>
      </c>
      <c r="G79" s="21"/>
      <c r="H79" s="16" t="e">
        <f t="shared" si="3"/>
        <v>#DIV/0!</v>
      </c>
      <c r="I79" s="21" t="e">
        <f t="shared" si="4"/>
        <v>#DIV/0!</v>
      </c>
      <c r="J79" s="21"/>
      <c r="K79" s="21"/>
      <c r="L79" s="21"/>
      <c r="M79" s="21">
        <v>0.01</v>
      </c>
      <c r="N79" s="21">
        <v>0.01</v>
      </c>
      <c r="O79">
        <v>0</v>
      </c>
      <c r="Q79">
        <f t="shared" si="5"/>
        <v>0</v>
      </c>
    </row>
    <row r="80" spans="1:17" x14ac:dyDescent="0.25">
      <c r="A80" s="145" t="s">
        <v>376</v>
      </c>
      <c r="B80" s="145" t="s">
        <v>376</v>
      </c>
      <c r="C80" s="21">
        <v>-0.91784019204516032</v>
      </c>
      <c r="D80" s="21"/>
      <c r="E80" s="21">
        <v>1.2980220476813917</v>
      </c>
      <c r="F80" s="21">
        <v>2</v>
      </c>
      <c r="G80" s="21"/>
      <c r="H80" s="16">
        <f t="shared" si="3"/>
        <v>0.64901102384069587</v>
      </c>
      <c r="I80" s="21" t="e">
        <f t="shared" si="4"/>
        <v>#DIV/0!</v>
      </c>
      <c r="J80" s="21"/>
      <c r="K80" s="21"/>
      <c r="L80" s="21"/>
      <c r="M80" s="134">
        <v>0.21099999999999999</v>
      </c>
      <c r="N80" s="134">
        <v>0.21099999999999999</v>
      </c>
      <c r="O80">
        <v>0.4</v>
      </c>
      <c r="Q80">
        <f t="shared" si="5"/>
        <v>0.56455292046007521</v>
      </c>
    </row>
    <row r="81" spans="1:17" x14ac:dyDescent="0.25">
      <c r="A81" s="100" t="s">
        <v>377</v>
      </c>
      <c r="B81" s="100" t="s">
        <v>377</v>
      </c>
      <c r="C81" s="21">
        <v>-1.8367765313372095</v>
      </c>
      <c r="D81" s="21"/>
      <c r="E81" s="21">
        <v>3.1813902744261751</v>
      </c>
      <c r="F81" s="21">
        <v>3</v>
      </c>
      <c r="G81" s="21"/>
      <c r="H81" s="16">
        <f t="shared" si="3"/>
        <v>1.5906951372130875</v>
      </c>
      <c r="I81" s="21" t="e">
        <f t="shared" si="4"/>
        <v>#DIV/0!</v>
      </c>
      <c r="J81" s="21"/>
      <c r="K81" s="21"/>
      <c r="L81" s="21"/>
      <c r="M81" s="21">
        <v>0.98</v>
      </c>
      <c r="N81" s="21">
        <v>0.98</v>
      </c>
      <c r="O81">
        <v>0.2</v>
      </c>
      <c r="Q81">
        <f t="shared" si="5"/>
        <v>0.39959979979974969</v>
      </c>
    </row>
    <row r="82" spans="1:17" x14ac:dyDescent="0.25">
      <c r="A82" s="100" t="s">
        <v>378</v>
      </c>
      <c r="B82" s="100" t="s">
        <v>378</v>
      </c>
      <c r="C82" s="21">
        <v>-10.414437992964425</v>
      </c>
      <c r="D82" s="21"/>
      <c r="E82" s="21">
        <v>1.3935954455498298</v>
      </c>
      <c r="F82" s="21">
        <v>4</v>
      </c>
      <c r="G82" s="21"/>
      <c r="H82" s="16">
        <f t="shared" si="3"/>
        <v>0.69679772277491492</v>
      </c>
      <c r="I82" s="21" t="e">
        <f t="shared" si="4"/>
        <v>#DIV/0!</v>
      </c>
      <c r="J82" s="21"/>
      <c r="K82" s="21"/>
      <c r="L82" s="21"/>
      <c r="M82" s="21">
        <v>0.76200000000000001</v>
      </c>
      <c r="N82" s="21">
        <v>0.76200000000000001</v>
      </c>
      <c r="O82">
        <v>2.6</v>
      </c>
      <c r="Q82">
        <f t="shared" si="5"/>
        <v>1.4233481654184263</v>
      </c>
    </row>
    <row r="83" spans="1:17" x14ac:dyDescent="0.25">
      <c r="A83" s="100" t="s">
        <v>379</v>
      </c>
      <c r="B83" s="100" t="s">
        <v>379</v>
      </c>
      <c r="C83" s="21">
        <v>7.1093761439173759</v>
      </c>
      <c r="D83" s="21">
        <v>7.1093761439173759</v>
      </c>
      <c r="E83" s="21">
        <v>5.1652394087878042E-3</v>
      </c>
      <c r="F83" s="21">
        <v>3</v>
      </c>
      <c r="G83" s="21"/>
      <c r="H83" s="16">
        <f t="shared" si="3"/>
        <v>2.5826197043939021E-3</v>
      </c>
      <c r="I83" s="21">
        <f t="shared" si="4"/>
        <v>7.2653905268566616E-4</v>
      </c>
      <c r="J83" s="21"/>
      <c r="K83" s="21"/>
      <c r="L83" s="21"/>
      <c r="M83" s="21">
        <v>0.42799999999999999</v>
      </c>
      <c r="N83" s="21">
        <v>0.42799999999999999</v>
      </c>
      <c r="O83">
        <v>0</v>
      </c>
      <c r="Q83">
        <f t="shared" si="5"/>
        <v>0</v>
      </c>
    </row>
    <row r="84" spans="1:17" x14ac:dyDescent="0.25">
      <c r="A84" s="100" t="s">
        <v>380</v>
      </c>
      <c r="B84" s="100" t="s">
        <v>380</v>
      </c>
      <c r="C84" s="21">
        <v>8.5679419506809946</v>
      </c>
      <c r="D84" s="21">
        <v>8.5679419506809946</v>
      </c>
      <c r="E84" s="21">
        <v>5.059260484067778</v>
      </c>
      <c r="F84" s="21">
        <v>4</v>
      </c>
      <c r="G84" s="21"/>
      <c r="H84" s="16">
        <f t="shared" si="3"/>
        <v>2.529630242033889</v>
      </c>
      <c r="I84" s="21">
        <f t="shared" si="4"/>
        <v>0.59048725040272465</v>
      </c>
      <c r="J84" s="21"/>
      <c r="K84" s="21"/>
      <c r="L84" s="21"/>
      <c r="M84" s="21">
        <v>0.79200000000000004</v>
      </c>
      <c r="N84" s="21">
        <v>0.79200000000000004</v>
      </c>
      <c r="O84">
        <v>1.6</v>
      </c>
      <c r="Q84">
        <f t="shared" si="5"/>
        <v>1.1222833866720117</v>
      </c>
    </row>
    <row r="85" spans="1:17" x14ac:dyDescent="0.25">
      <c r="A85" s="100" t="s">
        <v>381</v>
      </c>
      <c r="B85" s="100" t="s">
        <v>381</v>
      </c>
      <c r="C85" s="21">
        <v>50.588102476665355</v>
      </c>
      <c r="D85" s="21">
        <v>50.588102476665355</v>
      </c>
      <c r="E85" s="21">
        <v>23.053450270851922</v>
      </c>
      <c r="F85" s="21">
        <v>5</v>
      </c>
      <c r="G85" s="21"/>
      <c r="H85" s="16">
        <f t="shared" si="3"/>
        <v>11.526725135425961</v>
      </c>
      <c r="I85" s="21">
        <f t="shared" si="4"/>
        <v>0.45570893435834497</v>
      </c>
      <c r="J85" s="21"/>
      <c r="K85" s="21"/>
      <c r="L85" s="21"/>
      <c r="M85" s="21">
        <v>7.0049999999999999</v>
      </c>
      <c r="N85" s="21">
        <v>7.0049999999999999</v>
      </c>
      <c r="O85">
        <v>12.6</v>
      </c>
      <c r="Q85">
        <f t="shared" si="5"/>
        <v>2.968150939558162</v>
      </c>
    </row>
    <row r="86" spans="1:17" x14ac:dyDescent="0.25">
      <c r="A86" s="100" t="s">
        <v>382</v>
      </c>
      <c r="B86" s="100" t="s">
        <v>382</v>
      </c>
      <c r="C86" s="21">
        <v>288.263126537505</v>
      </c>
      <c r="D86" s="21">
        <v>288.263126537505</v>
      </c>
      <c r="E86" s="21">
        <v>95.083446665691469</v>
      </c>
      <c r="F86" s="21">
        <v>5</v>
      </c>
      <c r="G86" s="21"/>
      <c r="H86" s="16">
        <f t="shared" si="3"/>
        <v>47.541723332845734</v>
      </c>
      <c r="I86" s="21">
        <f t="shared" si="4"/>
        <v>0.3298494948271522</v>
      </c>
      <c r="J86" s="21"/>
      <c r="K86" s="21"/>
      <c r="L86" s="21"/>
      <c r="M86" s="21">
        <v>3.125</v>
      </c>
      <c r="N86" s="21"/>
      <c r="O86">
        <v>14</v>
      </c>
      <c r="Q86">
        <f t="shared" si="5"/>
        <v>3.1035463586033316</v>
      </c>
    </row>
    <row r="87" spans="1:17" x14ac:dyDescent="0.25">
      <c r="A87" s="100" t="s">
        <v>383</v>
      </c>
      <c r="B87" s="100" t="s">
        <v>383</v>
      </c>
      <c r="C87" s="21">
        <v>2620.8177343211928</v>
      </c>
      <c r="D87" s="21">
        <v>2620.8177343211928</v>
      </c>
      <c r="E87" s="21">
        <v>502.83378838559383</v>
      </c>
      <c r="F87" s="21">
        <v>6</v>
      </c>
      <c r="G87" s="21"/>
      <c r="H87" s="16">
        <f t="shared" si="3"/>
        <v>251.41689419279692</v>
      </c>
      <c r="I87" s="21">
        <f t="shared" si="4"/>
        <v>0.19186141096371614</v>
      </c>
      <c r="J87" s="21"/>
      <c r="K87" s="21"/>
      <c r="L87" s="21"/>
      <c r="M87" s="134">
        <v>9.0909999999999993</v>
      </c>
      <c r="N87" s="134">
        <v>9.0909999999999993</v>
      </c>
      <c r="O87">
        <v>13.4</v>
      </c>
      <c r="Q87">
        <f t="shared" si="5"/>
        <v>3.0468869358740571</v>
      </c>
    </row>
    <row r="88" spans="1:17" x14ac:dyDescent="0.25">
      <c r="A88" s="100" t="s">
        <v>384</v>
      </c>
      <c r="B88" s="100" t="s">
        <v>384</v>
      </c>
      <c r="C88" s="60">
        <v>2083.1112753393236</v>
      </c>
      <c r="D88" s="60">
        <v>2083.1112753393236</v>
      </c>
      <c r="E88" s="21">
        <v>467.80050423468231</v>
      </c>
      <c r="F88" s="21">
        <v>5</v>
      </c>
      <c r="G88" s="21"/>
      <c r="H88" s="16">
        <f t="shared" si="3"/>
        <v>233.90025211734115</v>
      </c>
      <c r="I88" s="21">
        <f t="shared" si="4"/>
        <v>0.22456817826905623</v>
      </c>
      <c r="J88" s="21"/>
      <c r="K88" s="21"/>
      <c r="L88" s="21"/>
      <c r="M88" s="134">
        <v>9.19</v>
      </c>
      <c r="N88" s="134">
        <v>9.19</v>
      </c>
      <c r="O88">
        <v>12.6</v>
      </c>
      <c r="Q88">
        <f t="shared" si="5"/>
        <v>2.968150939558162</v>
      </c>
    </row>
    <row r="89" spans="1:17" x14ac:dyDescent="0.25">
      <c r="A89" s="100" t="s">
        <v>385</v>
      </c>
      <c r="B89" s="100" t="s">
        <v>385</v>
      </c>
      <c r="C89" s="21">
        <v>47.747871594245296</v>
      </c>
      <c r="D89" s="21">
        <v>47.747871594245296</v>
      </c>
      <c r="E89" s="21">
        <v>8.785313483911791</v>
      </c>
      <c r="F89" s="21">
        <v>4</v>
      </c>
      <c r="G89" s="21"/>
      <c r="H89" s="16">
        <f t="shared" si="3"/>
        <v>4.3926567419558955</v>
      </c>
      <c r="I89" s="21">
        <f t="shared" si="4"/>
        <v>0.18399382402985731</v>
      </c>
      <c r="J89" s="21"/>
      <c r="K89" s="21"/>
      <c r="L89" s="21"/>
      <c r="M89" s="134">
        <v>1.98</v>
      </c>
      <c r="N89" s="134">
        <v>1.98</v>
      </c>
      <c r="O89">
        <v>4</v>
      </c>
      <c r="Q89">
        <f t="shared" si="5"/>
        <v>1.7527121840165316</v>
      </c>
    </row>
    <row r="90" spans="1:17" x14ac:dyDescent="0.25">
      <c r="A90" s="100" t="s">
        <v>386</v>
      </c>
      <c r="B90" s="100" t="s">
        <v>386</v>
      </c>
      <c r="C90" s="21">
        <v>844.46423264334123</v>
      </c>
      <c r="D90" s="21">
        <v>844.46423264334123</v>
      </c>
      <c r="E90" s="21">
        <v>50.324751678355788</v>
      </c>
      <c r="F90" s="21">
        <v>3</v>
      </c>
      <c r="G90" s="21"/>
      <c r="H90" s="16">
        <f t="shared" si="3"/>
        <v>25.162375839177894</v>
      </c>
      <c r="I90" s="21">
        <f t="shared" si="4"/>
        <v>5.959370418902088E-2</v>
      </c>
      <c r="J90" s="21"/>
      <c r="K90" s="21"/>
      <c r="L90" s="21"/>
      <c r="M90" s="134">
        <v>6.33</v>
      </c>
      <c r="N90" s="134">
        <v>6.33</v>
      </c>
      <c r="O90">
        <v>9.1999999999999993</v>
      </c>
      <c r="Q90">
        <f t="shared" si="5"/>
        <v>2.5851266893519935</v>
      </c>
    </row>
    <row r="91" spans="1:17" x14ac:dyDescent="0.25">
      <c r="A91" s="100" t="s">
        <v>387</v>
      </c>
      <c r="B91" s="100" t="s">
        <v>387</v>
      </c>
      <c r="C91" s="21">
        <v>-6.4218272716942408</v>
      </c>
      <c r="D91" s="21"/>
      <c r="E91" s="21">
        <v>9.3119865037818865</v>
      </c>
      <c r="F91" s="21">
        <v>3</v>
      </c>
      <c r="G91" s="21"/>
      <c r="H91" s="16">
        <f t="shared" si="3"/>
        <v>4.6559932518909433</v>
      </c>
      <c r="I91" s="21" t="e">
        <f t="shared" si="4"/>
        <v>#DIV/0!</v>
      </c>
      <c r="J91" s="21"/>
      <c r="K91" s="21"/>
      <c r="L91" s="21"/>
      <c r="M91">
        <v>0.82</v>
      </c>
      <c r="N91">
        <v>0.82</v>
      </c>
      <c r="O91">
        <v>1.6</v>
      </c>
      <c r="Q91">
        <f t="shared" si="5"/>
        <v>1.1222833866720117</v>
      </c>
    </row>
    <row r="92" spans="1:17" x14ac:dyDescent="0.25">
      <c r="A92" s="100" t="s">
        <v>388</v>
      </c>
      <c r="B92" s="100" t="s">
        <v>388</v>
      </c>
      <c r="C92" s="21">
        <v>24.804641217531451</v>
      </c>
      <c r="D92" s="21">
        <v>24.804641217531451</v>
      </c>
      <c r="E92" s="21">
        <v>1.589905630005926</v>
      </c>
      <c r="F92" s="21">
        <v>3</v>
      </c>
      <c r="G92" s="21"/>
      <c r="H92" s="16">
        <f t="shared" si="3"/>
        <v>0.794952815002963</v>
      </c>
      <c r="I92" s="21">
        <f t="shared" si="4"/>
        <v>6.4097102476217666E-2</v>
      </c>
      <c r="J92" s="21"/>
      <c r="K92" s="21"/>
      <c r="L92" s="21"/>
      <c r="M92">
        <v>3.2639999999999998</v>
      </c>
      <c r="N92">
        <v>3.2639999999999998</v>
      </c>
      <c r="O92">
        <v>6.4</v>
      </c>
      <c r="Q92">
        <f t="shared" si="5"/>
        <v>2.1891368161903451</v>
      </c>
    </row>
    <row r="93" spans="1:17" x14ac:dyDescent="0.25">
      <c r="A93" s="100" t="s">
        <v>389</v>
      </c>
      <c r="B93" s="100" t="s">
        <v>389</v>
      </c>
      <c r="C93" s="21">
        <v>596.50340228902019</v>
      </c>
      <c r="D93" s="21">
        <v>596.50340228902019</v>
      </c>
      <c r="E93" s="21">
        <v>98.634118841673796</v>
      </c>
      <c r="F93" s="21">
        <v>5</v>
      </c>
      <c r="G93" s="21"/>
      <c r="H93" s="16">
        <f t="shared" si="3"/>
        <v>49.317059420836898</v>
      </c>
      <c r="I93" s="21">
        <f t="shared" si="4"/>
        <v>0.1653538244093421</v>
      </c>
      <c r="J93" s="21"/>
      <c r="K93" s="21"/>
      <c r="L93" s="21"/>
      <c r="M93">
        <v>5.7770000000000001</v>
      </c>
      <c r="N93">
        <v>5.7770000000000001</v>
      </c>
      <c r="O93">
        <v>12.2</v>
      </c>
      <c r="Q93">
        <f t="shared" si="5"/>
        <v>2.92733325742048</v>
      </c>
    </row>
    <row r="94" spans="1:17" x14ac:dyDescent="0.25">
      <c r="A94" s="100" t="s">
        <v>390</v>
      </c>
      <c r="B94" s="100" t="s">
        <v>390</v>
      </c>
      <c r="C94" s="21">
        <v>29.080276393782849</v>
      </c>
      <c r="D94" s="21">
        <v>29.080276393782849</v>
      </c>
      <c r="E94" s="21">
        <v>11.215597777657827</v>
      </c>
      <c r="F94" s="21">
        <v>3</v>
      </c>
      <c r="G94" s="21"/>
      <c r="H94" s="16">
        <f t="shared" si="3"/>
        <v>5.6077988888289134</v>
      </c>
      <c r="I94" s="21">
        <f t="shared" si="4"/>
        <v>0.38567713820132876</v>
      </c>
      <c r="J94" s="21"/>
      <c r="K94" s="21"/>
      <c r="L94" s="21"/>
      <c r="M94">
        <v>1.613</v>
      </c>
      <c r="N94">
        <v>1.613</v>
      </c>
      <c r="O94">
        <v>3.8</v>
      </c>
      <c r="Q94">
        <f t="shared" si="5"/>
        <v>1.7101111075014981</v>
      </c>
    </row>
    <row r="95" spans="1:17" x14ac:dyDescent="0.25">
      <c r="A95" s="100" t="s">
        <v>391</v>
      </c>
      <c r="B95" s="100" t="s">
        <v>391</v>
      </c>
      <c r="C95" s="21">
        <v>20.901076234313333</v>
      </c>
      <c r="D95" s="21">
        <v>20.901076234313333</v>
      </c>
      <c r="E95" s="21">
        <v>9.93554781938691</v>
      </c>
      <c r="F95" s="21">
        <v>6</v>
      </c>
      <c r="G95" s="21"/>
      <c r="H95" s="16">
        <f t="shared" si="3"/>
        <v>4.967773909693455</v>
      </c>
      <c r="I95" s="21">
        <f t="shared" si="4"/>
        <v>0.47536058468968712</v>
      </c>
      <c r="J95" s="21"/>
      <c r="K95" s="21"/>
      <c r="L95" s="21"/>
      <c r="O95">
        <v>0.6</v>
      </c>
      <c r="Q95">
        <f t="shared" si="5"/>
        <v>0.69073873497871829</v>
      </c>
    </row>
    <row r="96" spans="1:17" x14ac:dyDescent="0.25">
      <c r="A96" s="100" t="s">
        <v>392</v>
      </c>
      <c r="B96" s="100" t="s">
        <v>392</v>
      </c>
      <c r="C96" s="21">
        <v>0.91866206291579855</v>
      </c>
      <c r="D96" s="21">
        <v>0.91866206291579855</v>
      </c>
      <c r="E96" s="21">
        <v>2.0556317215581457</v>
      </c>
      <c r="F96" s="21">
        <v>5</v>
      </c>
      <c r="G96" s="21"/>
      <c r="H96" s="16">
        <f t="shared" si="3"/>
        <v>1.0278158607790728</v>
      </c>
      <c r="I96" s="21">
        <f t="shared" si="4"/>
        <v>2.2376364547303158</v>
      </c>
      <c r="J96" s="21"/>
      <c r="K96" s="21"/>
      <c r="L96" s="21"/>
      <c r="M96" s="134">
        <v>0.85</v>
      </c>
      <c r="N96" s="134">
        <v>0.85</v>
      </c>
      <c r="Q96">
        <f t="shared" si="5"/>
        <v>0</v>
      </c>
    </row>
    <row r="97" spans="1:17" x14ac:dyDescent="0.25">
      <c r="A97" s="100" t="s">
        <v>393</v>
      </c>
      <c r="B97" s="100" t="s">
        <v>393</v>
      </c>
      <c r="C97" s="21">
        <v>2.2115465253705375</v>
      </c>
      <c r="D97" s="21">
        <v>2.2115465253705375</v>
      </c>
      <c r="E97" s="21">
        <v>1.906116220122785</v>
      </c>
      <c r="F97" s="21">
        <v>5</v>
      </c>
      <c r="G97" s="21"/>
      <c r="H97" s="16">
        <f t="shared" si="3"/>
        <v>0.95305811006139252</v>
      </c>
      <c r="I97" s="21">
        <f t="shared" si="4"/>
        <v>0.86189288728774149</v>
      </c>
      <c r="J97" s="21"/>
      <c r="K97" s="21"/>
      <c r="L97" s="21"/>
      <c r="M97" s="134">
        <v>1.8220000000000001</v>
      </c>
      <c r="N97" s="134">
        <v>1.8220000000000001</v>
      </c>
      <c r="Q97">
        <f t="shared" si="5"/>
        <v>0</v>
      </c>
    </row>
    <row r="98" spans="1:17" ht="15.75" thickBot="1" x14ac:dyDescent="0.3">
      <c r="A98" s="100" t="s">
        <v>394</v>
      </c>
      <c r="B98" s="100" t="s">
        <v>394</v>
      </c>
      <c r="C98" s="21">
        <v>0.46248627020303329</v>
      </c>
      <c r="D98" s="21">
        <v>0.46248627020303329</v>
      </c>
      <c r="E98" s="21">
        <v>1.1908913821388722</v>
      </c>
      <c r="F98" s="21">
        <v>4</v>
      </c>
      <c r="G98" s="21"/>
      <c r="H98" s="16">
        <f t="shared" si="3"/>
        <v>0.59544569106943612</v>
      </c>
      <c r="I98" s="21">
        <f t="shared" si="4"/>
        <v>2.5749767265870753</v>
      </c>
      <c r="J98" s="21"/>
      <c r="K98" s="21"/>
      <c r="L98" s="21"/>
      <c r="Q98">
        <f t="shared" si="5"/>
        <v>0</v>
      </c>
    </row>
    <row r="99" spans="1:17" ht="15.75" thickBot="1" x14ac:dyDescent="0.3">
      <c r="A99" s="100" t="s">
        <v>395</v>
      </c>
      <c r="B99" s="100" t="s">
        <v>395</v>
      </c>
      <c r="C99" s="21">
        <v>3.2183584188218823</v>
      </c>
      <c r="D99" s="21">
        <v>3.2183584188218823</v>
      </c>
      <c r="E99" s="21">
        <v>2.304436569476441</v>
      </c>
      <c r="F99" s="21">
        <v>8</v>
      </c>
      <c r="G99" s="142">
        <v>6.7799999999999999E-2</v>
      </c>
      <c r="H99" s="16">
        <f t="shared" si="3"/>
        <v>1.1522182847382205</v>
      </c>
      <c r="I99" s="21">
        <f t="shared" si="4"/>
        <v>0.71602856785603353</v>
      </c>
      <c r="J99" s="21"/>
      <c r="K99" s="21"/>
      <c r="L99" s="21"/>
      <c r="M99" s="134">
        <v>6.1230000000000002</v>
      </c>
      <c r="N99" s="134">
        <v>6.1230000000000002</v>
      </c>
      <c r="Q99">
        <f t="shared" si="5"/>
        <v>0</v>
      </c>
    </row>
    <row r="100" spans="1:17" x14ac:dyDescent="0.25">
      <c r="A100" s="100" t="s">
        <v>396</v>
      </c>
      <c r="B100" s="100" t="s">
        <v>396</v>
      </c>
      <c r="C100" s="21">
        <v>109.02477268362342</v>
      </c>
      <c r="D100" s="21">
        <v>109.02477268362342</v>
      </c>
      <c r="E100" s="21">
        <v>42.626857551088314</v>
      </c>
      <c r="F100" s="21">
        <v>12</v>
      </c>
      <c r="G100" s="21"/>
      <c r="H100" s="16">
        <f t="shared" si="3"/>
        <v>21.313428775544157</v>
      </c>
      <c r="I100" s="21">
        <f t="shared" si="4"/>
        <v>0.39098322795669793</v>
      </c>
      <c r="J100" s="21"/>
      <c r="K100" s="21"/>
      <c r="L100" s="21"/>
      <c r="M100" s="134">
        <v>1.79</v>
      </c>
      <c r="N100" s="134">
        <v>1.79</v>
      </c>
      <c r="Q100">
        <f t="shared" si="5"/>
        <v>0</v>
      </c>
    </row>
    <row r="101" spans="1:17" x14ac:dyDescent="0.25">
      <c r="A101" s="100" t="s">
        <v>397</v>
      </c>
      <c r="B101" s="100" t="s">
        <v>397</v>
      </c>
      <c r="C101" s="21">
        <v>0.73501547215621188</v>
      </c>
      <c r="D101" s="21">
        <v>0.73501547215621188</v>
      </c>
      <c r="E101" s="21">
        <v>1.1981343420604926</v>
      </c>
      <c r="F101" s="21">
        <v>5</v>
      </c>
      <c r="G101" s="21"/>
      <c r="H101" s="16">
        <f t="shared" si="3"/>
        <v>0.59906717103024631</v>
      </c>
      <c r="I101" s="21">
        <f t="shared" si="4"/>
        <v>1.6300804370086168</v>
      </c>
      <c r="J101" s="21"/>
      <c r="K101" s="21"/>
      <c r="L101" s="21"/>
      <c r="M101" s="134">
        <v>2.2330000000000001</v>
      </c>
      <c r="N101" s="134">
        <v>2.2330000000000001</v>
      </c>
      <c r="Q101">
        <f t="shared" si="5"/>
        <v>0</v>
      </c>
    </row>
    <row r="102" spans="1:17" x14ac:dyDescent="0.25">
      <c r="A102" s="100" t="s">
        <v>398</v>
      </c>
      <c r="B102" s="100" t="s">
        <v>398</v>
      </c>
      <c r="C102" s="21">
        <v>20.829635252047623</v>
      </c>
      <c r="D102" s="21">
        <v>20.829635252047623</v>
      </c>
      <c r="E102" s="21">
        <v>4.585833202579841</v>
      </c>
      <c r="F102" s="21">
        <v>8</v>
      </c>
      <c r="G102" s="21"/>
      <c r="H102" s="16">
        <f t="shared" si="3"/>
        <v>2.2929166012899205</v>
      </c>
      <c r="I102" s="21">
        <f t="shared" si="4"/>
        <v>0.220159073699048</v>
      </c>
      <c r="J102" s="21"/>
      <c r="K102" s="21"/>
      <c r="L102" s="21"/>
      <c r="M102" s="134">
        <v>4.87</v>
      </c>
      <c r="N102" s="134">
        <v>4.87</v>
      </c>
      <c r="Q102">
        <f t="shared" si="5"/>
        <v>0</v>
      </c>
    </row>
    <row r="103" spans="1:17" x14ac:dyDescent="0.25">
      <c r="A103" s="100" t="s">
        <v>399</v>
      </c>
      <c r="B103" s="100" t="s">
        <v>399</v>
      </c>
      <c r="C103" s="60">
        <v>39.094940753309871</v>
      </c>
      <c r="D103" s="60">
        <v>39.094940753309871</v>
      </c>
      <c r="E103" s="21">
        <v>18.913695226638239</v>
      </c>
      <c r="F103" s="21">
        <v>6</v>
      </c>
      <c r="G103" s="21"/>
      <c r="H103" s="16">
        <f t="shared" si="3"/>
        <v>9.4568476133191197</v>
      </c>
      <c r="I103" s="21">
        <f t="shared" si="4"/>
        <v>0.48378881927419115</v>
      </c>
      <c r="J103" s="21"/>
      <c r="K103" s="21"/>
      <c r="L103" s="21"/>
      <c r="M103" s="134">
        <v>2.556</v>
      </c>
      <c r="N103" s="134">
        <v>2.556</v>
      </c>
      <c r="O103">
        <v>3</v>
      </c>
      <c r="Q103">
        <f t="shared" si="5"/>
        <v>1.525778489820852</v>
      </c>
    </row>
    <row r="104" spans="1:17" x14ac:dyDescent="0.25">
      <c r="A104" s="100" t="s">
        <v>400</v>
      </c>
      <c r="B104" s="100"/>
      <c r="C104" s="60"/>
      <c r="D104" s="60"/>
      <c r="E104" s="21"/>
      <c r="F104" s="21"/>
      <c r="G104" s="21"/>
      <c r="H104" s="16"/>
      <c r="I104" s="21"/>
      <c r="J104" s="21"/>
      <c r="K104" s="21"/>
      <c r="L104" s="21"/>
      <c r="M104" s="134">
        <v>6.7000000000000004E-2</v>
      </c>
      <c r="N104" s="134">
        <v>6.7000000000000004E-2</v>
      </c>
      <c r="Q104">
        <f t="shared" si="5"/>
        <v>0</v>
      </c>
    </row>
    <row r="105" spans="1:17" x14ac:dyDescent="0.25">
      <c r="A105" s="100" t="s">
        <v>401</v>
      </c>
      <c r="B105" s="100"/>
      <c r="C105" s="60"/>
      <c r="D105" s="60"/>
      <c r="E105" s="21"/>
      <c r="F105" s="21"/>
      <c r="G105" s="21"/>
      <c r="H105" s="16"/>
      <c r="I105" s="21"/>
      <c r="J105" s="21"/>
      <c r="K105" s="21"/>
      <c r="L105" s="21"/>
      <c r="Q105">
        <f t="shared" si="5"/>
        <v>0</v>
      </c>
    </row>
    <row r="106" spans="1:17" x14ac:dyDescent="0.25">
      <c r="A106" s="100" t="s">
        <v>402</v>
      </c>
      <c r="B106" s="100" t="s">
        <v>402</v>
      </c>
      <c r="C106" s="21">
        <v>0.65981577020633797</v>
      </c>
      <c r="D106" s="21">
        <v>0.65981577020633797</v>
      </c>
      <c r="E106" s="21">
        <v>0.69885468064960532</v>
      </c>
      <c r="F106" s="21">
        <v>7</v>
      </c>
      <c r="G106" s="21"/>
      <c r="H106" s="16">
        <f t="shared" si="3"/>
        <v>0.34942734032480266</v>
      </c>
      <c r="I106" s="21">
        <f t="shared" si="4"/>
        <v>1.0591663797775841</v>
      </c>
      <c r="J106" s="21"/>
      <c r="K106" s="21"/>
      <c r="L106" s="21"/>
      <c r="M106" s="134">
        <v>6.2E-2</v>
      </c>
      <c r="N106" s="134">
        <v>6.2E-2</v>
      </c>
      <c r="O106">
        <v>0</v>
      </c>
      <c r="Q106">
        <f t="shared" si="5"/>
        <v>0</v>
      </c>
    </row>
    <row r="107" spans="1:17" x14ac:dyDescent="0.25">
      <c r="A107" s="100" t="s">
        <v>403</v>
      </c>
      <c r="B107" s="100" t="s">
        <v>403</v>
      </c>
      <c r="C107" s="21">
        <v>3.2906338607966332</v>
      </c>
      <c r="D107" s="21">
        <v>3.2906338607966332</v>
      </c>
      <c r="E107" s="21">
        <v>2.6987272491709211</v>
      </c>
      <c r="F107" s="21">
        <v>7</v>
      </c>
      <c r="G107" s="21"/>
      <c r="H107" s="16">
        <f t="shared" si="3"/>
        <v>1.3493636245854606</v>
      </c>
      <c r="I107" s="21">
        <f t="shared" si="4"/>
        <v>0.82012383125407429</v>
      </c>
      <c r="J107" s="21"/>
      <c r="K107" s="21"/>
      <c r="L107" s="21"/>
      <c r="M107" s="134">
        <v>6.3E-2</v>
      </c>
      <c r="N107" s="134">
        <v>6.3E-2</v>
      </c>
      <c r="O107">
        <v>0.2</v>
      </c>
      <c r="Q107">
        <f t="shared" si="5"/>
        <v>0.39959979979974969</v>
      </c>
    </row>
    <row r="108" spans="1:17" x14ac:dyDescent="0.25">
      <c r="A108" s="100" t="s">
        <v>404</v>
      </c>
      <c r="B108" s="100" t="s">
        <v>404</v>
      </c>
      <c r="C108" s="21">
        <v>9.3188931247798781</v>
      </c>
      <c r="D108" s="21">
        <v>9.3188931247798781</v>
      </c>
      <c r="E108" s="21">
        <v>5.7082628004972475</v>
      </c>
      <c r="F108" s="21">
        <v>8</v>
      </c>
      <c r="G108" s="21"/>
      <c r="H108" s="16">
        <f t="shared" si="3"/>
        <v>2.8541314002486238</v>
      </c>
      <c r="I108" s="21">
        <f t="shared" si="4"/>
        <v>0.6125472976311318</v>
      </c>
      <c r="J108" s="21"/>
      <c r="K108" s="21"/>
      <c r="L108" s="21"/>
      <c r="M108" s="134">
        <v>0.252</v>
      </c>
      <c r="N108" s="134">
        <v>0.252</v>
      </c>
      <c r="O108">
        <v>2.4</v>
      </c>
      <c r="Q108">
        <f t="shared" si="5"/>
        <v>1.3689119767172759</v>
      </c>
    </row>
    <row r="109" spans="1:17" x14ac:dyDescent="0.25">
      <c r="A109" s="100" t="s">
        <v>405</v>
      </c>
      <c r="B109" s="100" t="s">
        <v>405</v>
      </c>
      <c r="C109" s="21">
        <v>-0.52486137544481271</v>
      </c>
      <c r="D109" s="21"/>
      <c r="E109" s="21">
        <v>0.49096288737748495</v>
      </c>
      <c r="F109" s="21">
        <v>7</v>
      </c>
      <c r="G109" s="21"/>
      <c r="H109" s="16">
        <f t="shared" si="3"/>
        <v>0.24548144368874247</v>
      </c>
      <c r="I109" s="21" t="e">
        <f t="shared" si="4"/>
        <v>#DIV/0!</v>
      </c>
      <c r="J109" s="21"/>
      <c r="K109" s="21"/>
      <c r="L109" s="21"/>
      <c r="M109" s="134">
        <v>1.6E-2</v>
      </c>
      <c r="N109" s="134">
        <v>1.6E-2</v>
      </c>
      <c r="O109">
        <v>0</v>
      </c>
      <c r="Q109">
        <f t="shared" si="5"/>
        <v>0</v>
      </c>
    </row>
    <row r="110" spans="1:17" x14ac:dyDescent="0.25">
      <c r="A110" s="145" t="s">
        <v>406</v>
      </c>
      <c r="B110" s="145" t="s">
        <v>406</v>
      </c>
      <c r="C110" s="21"/>
      <c r="D110" s="21"/>
      <c r="E110" s="21"/>
      <c r="F110" s="21"/>
      <c r="G110" s="21"/>
      <c r="H110" s="16">
        <f t="shared" si="3"/>
        <v>0</v>
      </c>
      <c r="I110" s="21" t="e">
        <f t="shared" si="4"/>
        <v>#DIV/0!</v>
      </c>
      <c r="J110" s="21"/>
      <c r="K110" s="21"/>
      <c r="L110" s="21"/>
      <c r="M110" s="134">
        <v>7.0000000000000001E-3</v>
      </c>
      <c r="N110" s="134">
        <v>7.0000000000000001E-3</v>
      </c>
      <c r="O110">
        <v>0</v>
      </c>
      <c r="Q110">
        <f t="shared" si="5"/>
        <v>0</v>
      </c>
    </row>
    <row r="111" spans="1:17" x14ac:dyDescent="0.25">
      <c r="A111" s="21"/>
      <c r="B111" s="21"/>
      <c r="C111" s="21"/>
      <c r="D111" s="21"/>
      <c r="E111" s="21"/>
      <c r="F111" s="21"/>
      <c r="G111" s="21"/>
      <c r="H111" s="16"/>
      <c r="I111" s="21"/>
      <c r="J111" s="21"/>
      <c r="K111" s="21"/>
      <c r="L111" s="21"/>
      <c r="Q111">
        <f t="shared" si="5"/>
        <v>0</v>
      </c>
    </row>
    <row r="112" spans="1:17" x14ac:dyDescent="0.25">
      <c r="A112" s="77" t="s">
        <v>407</v>
      </c>
      <c r="B112" s="77" t="s">
        <v>407</v>
      </c>
      <c r="C112" s="21">
        <v>0.11572270970651087</v>
      </c>
      <c r="D112" s="21">
        <v>0.11572270970651087</v>
      </c>
      <c r="E112" s="21">
        <v>0.32731325108302461</v>
      </c>
      <c r="F112" s="21">
        <v>8</v>
      </c>
      <c r="G112" s="21"/>
      <c r="H112" s="16">
        <f t="shared" si="3"/>
        <v>0.16365662554151231</v>
      </c>
      <c r="I112" s="21">
        <f t="shared" si="4"/>
        <v>2.8284271247461907</v>
      </c>
      <c r="J112" s="21"/>
      <c r="K112" s="21"/>
      <c r="L112" s="21"/>
      <c r="Q112">
        <f t="shared" si="5"/>
        <v>0</v>
      </c>
    </row>
    <row r="113" spans="1:17" x14ac:dyDescent="0.25">
      <c r="A113" s="77" t="s">
        <v>408</v>
      </c>
      <c r="B113" s="77" t="s">
        <v>408</v>
      </c>
      <c r="C113" s="21">
        <v>0</v>
      </c>
      <c r="D113" s="21"/>
      <c r="E113" s="21">
        <v>0</v>
      </c>
      <c r="F113" s="21">
        <v>4</v>
      </c>
      <c r="G113" s="21"/>
      <c r="H113" s="16">
        <f t="shared" si="3"/>
        <v>0</v>
      </c>
      <c r="I113" s="21" t="e">
        <f t="shared" si="4"/>
        <v>#DIV/0!</v>
      </c>
      <c r="J113" s="21"/>
      <c r="K113" s="21"/>
      <c r="L113" s="21"/>
      <c r="Q113">
        <f t="shared" si="5"/>
        <v>0</v>
      </c>
    </row>
    <row r="114" spans="1:17" x14ac:dyDescent="0.25">
      <c r="A114" s="77" t="s">
        <v>409</v>
      </c>
      <c r="B114" s="77" t="s">
        <v>409</v>
      </c>
      <c r="C114" s="21">
        <v>0.61418240028718507</v>
      </c>
      <c r="D114" s="21">
        <v>0.61418240028718507</v>
      </c>
      <c r="E114" s="21">
        <v>1.0637951224120104</v>
      </c>
      <c r="F114" s="21">
        <v>3</v>
      </c>
      <c r="G114" s="21"/>
      <c r="H114" s="16">
        <f t="shared" si="3"/>
        <v>0.53189756120600518</v>
      </c>
      <c r="I114" s="21">
        <f t="shared" si="4"/>
        <v>1.7320508075688772</v>
      </c>
      <c r="J114" s="21"/>
      <c r="K114" s="21"/>
      <c r="L114" s="21"/>
      <c r="M114" s="134">
        <v>0</v>
      </c>
      <c r="N114" s="134">
        <v>0</v>
      </c>
      <c r="Q114">
        <f t="shared" si="5"/>
        <v>0</v>
      </c>
    </row>
    <row r="115" spans="1:17" x14ac:dyDescent="0.25">
      <c r="A115" s="77" t="s">
        <v>410</v>
      </c>
      <c r="B115" s="77" t="s">
        <v>410</v>
      </c>
      <c r="C115" s="21">
        <v>1.1490434881193687</v>
      </c>
      <c r="D115" s="21">
        <v>1.1490434881193687</v>
      </c>
      <c r="E115" s="21">
        <v>0.45947440997676731</v>
      </c>
      <c r="F115" s="21">
        <v>4</v>
      </c>
      <c r="G115" s="21"/>
      <c r="H115" s="16">
        <f t="shared" si="3"/>
        <v>0.22973720498838365</v>
      </c>
      <c r="I115" s="21">
        <f t="shared" si="4"/>
        <v>0.39987556148008446</v>
      </c>
      <c r="J115" s="21"/>
      <c r="K115" s="21"/>
      <c r="L115" s="21"/>
      <c r="Q115">
        <f t="shared" si="5"/>
        <v>0</v>
      </c>
    </row>
    <row r="116" spans="1:17" x14ac:dyDescent="0.25">
      <c r="A116" s="77" t="s">
        <v>411</v>
      </c>
      <c r="B116" s="77" t="s">
        <v>411</v>
      </c>
      <c r="C116" s="21">
        <v>6.2468423045710253</v>
      </c>
      <c r="D116" s="21">
        <v>6.2468423045710253</v>
      </c>
      <c r="E116" s="21">
        <v>5.4720547297573763</v>
      </c>
      <c r="F116" s="21">
        <v>4</v>
      </c>
      <c r="G116" s="21"/>
      <c r="H116" s="16">
        <f t="shared" si="3"/>
        <v>2.7360273648786881</v>
      </c>
      <c r="I116" s="21">
        <f t="shared" si="4"/>
        <v>0.87597132486493046</v>
      </c>
      <c r="J116" s="21"/>
      <c r="K116" s="21"/>
      <c r="L116" s="21"/>
      <c r="Q116">
        <f t="shared" si="5"/>
        <v>0</v>
      </c>
    </row>
    <row r="117" spans="1:17" x14ac:dyDescent="0.25">
      <c r="A117" s="77" t="s">
        <v>412</v>
      </c>
      <c r="B117" s="77" t="s">
        <v>412</v>
      </c>
      <c r="C117" s="21">
        <v>0.30668971787669075</v>
      </c>
      <c r="D117" s="21">
        <v>0.30668971787669075</v>
      </c>
      <c r="E117" s="21">
        <v>3.2630106753507615</v>
      </c>
      <c r="F117" s="21">
        <v>12</v>
      </c>
      <c r="G117" s="21"/>
      <c r="H117" s="16">
        <f t="shared" si="3"/>
        <v>1.6315053376753808</v>
      </c>
      <c r="I117" s="21">
        <f t="shared" si="4"/>
        <v>10.639452466621997</v>
      </c>
      <c r="J117" s="21"/>
      <c r="K117" s="21"/>
      <c r="L117" s="21"/>
      <c r="Q117">
        <f t="shared" si="5"/>
        <v>0</v>
      </c>
    </row>
    <row r="118" spans="1:17" x14ac:dyDescent="0.25">
      <c r="A118" s="77" t="s">
        <v>413</v>
      </c>
      <c r="B118" s="77" t="s">
        <v>413</v>
      </c>
      <c r="C118" s="21">
        <v>3.6862115690281745</v>
      </c>
      <c r="D118" s="21">
        <v>3.6862115690281745</v>
      </c>
      <c r="E118" s="21">
        <v>6.694989172227622</v>
      </c>
      <c r="F118" s="21">
        <v>14</v>
      </c>
      <c r="G118" s="21"/>
      <c r="H118" s="16">
        <f t="shared" si="3"/>
        <v>3.347494586113811</v>
      </c>
      <c r="I118" s="21">
        <f t="shared" si="4"/>
        <v>1.8162248820657561</v>
      </c>
      <c r="J118" s="21"/>
      <c r="K118" s="21"/>
      <c r="L118" s="21"/>
      <c r="Q118">
        <f t="shared" si="5"/>
        <v>0</v>
      </c>
    </row>
    <row r="119" spans="1:17" x14ac:dyDescent="0.25">
      <c r="A119" s="77" t="s">
        <v>414</v>
      </c>
      <c r="B119" s="77"/>
      <c r="C119" s="21"/>
      <c r="D119" s="21"/>
      <c r="E119" s="21"/>
      <c r="F119" s="21"/>
      <c r="G119" s="21"/>
      <c r="H119" s="16"/>
      <c r="I119" s="21"/>
      <c r="J119" s="21"/>
      <c r="K119" s="21"/>
      <c r="L119" s="21"/>
      <c r="M119">
        <v>0.18099999999999999</v>
      </c>
      <c r="N119">
        <v>0.18099999999999999</v>
      </c>
      <c r="Q119">
        <f t="shared" si="5"/>
        <v>0</v>
      </c>
    </row>
    <row r="120" spans="1:17" x14ac:dyDescent="0.25">
      <c r="A120" s="77" t="s">
        <v>415</v>
      </c>
      <c r="B120" s="77" t="s">
        <v>415</v>
      </c>
      <c r="C120" s="21">
        <v>16.647546444169677</v>
      </c>
      <c r="D120" s="21">
        <v>16.647546444169677</v>
      </c>
      <c r="E120" s="21">
        <v>17.300439237951011</v>
      </c>
      <c r="F120" s="21">
        <v>17</v>
      </c>
      <c r="G120" s="21"/>
      <c r="H120" s="16">
        <f t="shared" si="3"/>
        <v>8.6502196189755054</v>
      </c>
      <c r="I120" s="21">
        <f t="shared" si="4"/>
        <v>1.039218559682108</v>
      </c>
      <c r="J120" s="21"/>
      <c r="K120" s="21"/>
      <c r="L120" s="21"/>
      <c r="Q120">
        <f t="shared" si="5"/>
        <v>0</v>
      </c>
    </row>
    <row r="121" spans="1:17" x14ac:dyDescent="0.25">
      <c r="A121" s="77" t="s">
        <v>416</v>
      </c>
      <c r="B121" s="77" t="s">
        <v>416</v>
      </c>
      <c r="C121" s="21">
        <v>1.1521802329023454</v>
      </c>
      <c r="D121" s="21">
        <v>1.1521802329023454</v>
      </c>
      <c r="E121" s="21">
        <v>0.88148349809094306</v>
      </c>
      <c r="F121" s="21">
        <v>4</v>
      </c>
      <c r="G121" s="21"/>
      <c r="H121" s="16">
        <f t="shared" si="3"/>
        <v>0.44074174904547153</v>
      </c>
      <c r="I121" s="21">
        <f t="shared" si="4"/>
        <v>0.76505695282628094</v>
      </c>
      <c r="J121" s="21"/>
      <c r="K121" s="21"/>
      <c r="L121" s="21"/>
      <c r="M121">
        <v>3.87</v>
      </c>
      <c r="N121">
        <v>3.87</v>
      </c>
      <c r="Q121">
        <f t="shared" si="5"/>
        <v>0</v>
      </c>
    </row>
    <row r="122" spans="1:17" x14ac:dyDescent="0.25">
      <c r="A122" s="77" t="s">
        <v>417</v>
      </c>
      <c r="B122" s="77" t="s">
        <v>417</v>
      </c>
      <c r="C122" s="21">
        <v>2.4602042484465696</v>
      </c>
      <c r="D122" s="21">
        <v>2.4602042484465696</v>
      </c>
      <c r="E122" s="21">
        <v>3.7763101104569099</v>
      </c>
      <c r="F122" s="21">
        <v>9</v>
      </c>
      <c r="G122" s="21"/>
      <c r="H122" s="16">
        <f t="shared" si="3"/>
        <v>1.8881550552284549</v>
      </c>
      <c r="I122" s="21">
        <f t="shared" si="4"/>
        <v>1.534957966535242</v>
      </c>
      <c r="J122" s="21"/>
      <c r="K122" s="21"/>
      <c r="L122" s="21"/>
      <c r="M122">
        <v>1.272</v>
      </c>
      <c r="N122">
        <v>1.272</v>
      </c>
      <c r="Q122">
        <f t="shared" si="5"/>
        <v>0</v>
      </c>
    </row>
    <row r="123" spans="1:17" x14ac:dyDescent="0.25">
      <c r="A123" s="77" t="s">
        <v>418</v>
      </c>
      <c r="B123" s="77" t="s">
        <v>418</v>
      </c>
      <c r="C123" s="21">
        <v>1.2258696103075057</v>
      </c>
      <c r="D123" s="21">
        <v>1.2258696103075057</v>
      </c>
      <c r="E123" s="21">
        <v>0.52880512873511876</v>
      </c>
      <c r="F123" s="21">
        <v>3</v>
      </c>
      <c r="G123" s="21"/>
      <c r="H123" s="16">
        <f t="shared" si="3"/>
        <v>0.26440256436755938</v>
      </c>
      <c r="I123" s="21">
        <f t="shared" si="4"/>
        <v>0.43137143158518265</v>
      </c>
      <c r="J123" s="21"/>
      <c r="K123" s="21"/>
      <c r="L123" s="21"/>
      <c r="M123">
        <v>0.48899999999999999</v>
      </c>
      <c r="N123">
        <v>0.48899999999999999</v>
      </c>
      <c r="Q123">
        <f t="shared" si="5"/>
        <v>0</v>
      </c>
    </row>
    <row r="124" spans="1:17" x14ac:dyDescent="0.25">
      <c r="A124" s="77" t="s">
        <v>419</v>
      </c>
      <c r="B124" s="77" t="s">
        <v>419</v>
      </c>
      <c r="C124" s="21">
        <v>293.53586253516329</v>
      </c>
      <c r="D124" s="21">
        <v>293.53586253516329</v>
      </c>
      <c r="E124" s="21">
        <v>106.1070946134615</v>
      </c>
      <c r="F124" s="21">
        <v>8</v>
      </c>
      <c r="G124" s="21"/>
      <c r="H124" s="16">
        <f t="shared" si="3"/>
        <v>53.053547306730749</v>
      </c>
      <c r="I124" s="21">
        <f t="shared" si="4"/>
        <v>0.36147915180466478</v>
      </c>
      <c r="J124" s="21"/>
      <c r="K124" s="21"/>
      <c r="L124" s="21"/>
      <c r="Q124">
        <f t="shared" si="5"/>
        <v>0</v>
      </c>
    </row>
    <row r="125" spans="1:17" ht="15.75" thickBot="1" x14ac:dyDescent="0.3">
      <c r="A125" s="21"/>
      <c r="B125" s="21"/>
      <c r="C125" s="21"/>
      <c r="D125" s="21"/>
      <c r="E125" s="21"/>
      <c r="F125" s="21"/>
      <c r="G125" s="21"/>
      <c r="H125" s="16">
        <f t="shared" si="3"/>
        <v>0</v>
      </c>
      <c r="I125" s="21" t="e">
        <f t="shared" si="4"/>
        <v>#DIV/0!</v>
      </c>
      <c r="J125" s="21"/>
      <c r="K125" s="21"/>
      <c r="L125" s="21"/>
      <c r="Q125">
        <f t="shared" si="5"/>
        <v>0</v>
      </c>
    </row>
    <row r="126" spans="1:17" ht="15.75" thickBot="1" x14ac:dyDescent="0.3">
      <c r="A126" s="77" t="s">
        <v>420</v>
      </c>
      <c r="B126" s="77" t="s">
        <v>420</v>
      </c>
      <c r="C126" s="21">
        <v>0.33611244892061115</v>
      </c>
      <c r="D126" s="21">
        <v>0.33611244892061115</v>
      </c>
      <c r="E126" s="21">
        <v>0.46634035696881293</v>
      </c>
      <c r="F126" s="21">
        <v>11</v>
      </c>
      <c r="G126" s="142">
        <v>2.5100000000000001E-2</v>
      </c>
      <c r="H126" s="16">
        <f t="shared" si="3"/>
        <v>0.23317017848440647</v>
      </c>
      <c r="I126" s="21">
        <f t="shared" si="4"/>
        <v>1.3874533908708668</v>
      </c>
      <c r="J126" s="21"/>
      <c r="K126" s="21"/>
      <c r="L126" s="21"/>
      <c r="M126" s="134">
        <v>0.105</v>
      </c>
      <c r="N126" s="134">
        <v>0.105</v>
      </c>
      <c r="O126">
        <v>0.2</v>
      </c>
      <c r="Q126">
        <f t="shared" si="5"/>
        <v>0.39959979979974969</v>
      </c>
    </row>
    <row r="127" spans="1:17" x14ac:dyDescent="0.25">
      <c r="A127" s="77" t="s">
        <v>421</v>
      </c>
      <c r="B127" s="77" t="s">
        <v>421</v>
      </c>
      <c r="C127" s="21">
        <v>0</v>
      </c>
      <c r="D127" s="21"/>
      <c r="E127" s="21">
        <v>0</v>
      </c>
      <c r="F127" s="21">
        <v>2</v>
      </c>
      <c r="G127" s="21"/>
      <c r="H127" s="16">
        <f t="shared" si="3"/>
        <v>0</v>
      </c>
      <c r="I127" s="21" t="e">
        <f t="shared" si="4"/>
        <v>#DIV/0!</v>
      </c>
      <c r="J127" s="21"/>
      <c r="K127" s="21"/>
      <c r="L127" s="21"/>
      <c r="Q127">
        <f t="shared" si="5"/>
        <v>0</v>
      </c>
    </row>
    <row r="128" spans="1:17" x14ac:dyDescent="0.25">
      <c r="A128" s="77" t="s">
        <v>422</v>
      </c>
      <c r="B128" s="77"/>
      <c r="C128" s="21"/>
      <c r="D128" s="21"/>
      <c r="E128" s="21"/>
      <c r="F128" s="21"/>
      <c r="G128" s="21"/>
      <c r="H128" s="16"/>
      <c r="I128" s="21"/>
      <c r="J128" s="21"/>
      <c r="K128" s="21"/>
      <c r="L128" s="21"/>
      <c r="M128" s="134">
        <v>7.9000000000000001E-2</v>
      </c>
      <c r="N128" s="134">
        <v>7.9000000000000001E-2</v>
      </c>
      <c r="O128">
        <v>0.4</v>
      </c>
      <c r="Q128">
        <f t="shared" si="5"/>
        <v>0.56455292046007521</v>
      </c>
    </row>
    <row r="129" spans="1:17" x14ac:dyDescent="0.25">
      <c r="A129" s="77" t="s">
        <v>423</v>
      </c>
      <c r="B129" s="77" t="s">
        <v>423</v>
      </c>
      <c r="C129" s="21">
        <v>3.3322075481671933</v>
      </c>
      <c r="D129" s="21">
        <v>3.3322075481671933</v>
      </c>
      <c r="E129" s="21">
        <v>2.3529141517420302</v>
      </c>
      <c r="F129" s="21">
        <v>8</v>
      </c>
      <c r="G129" s="21"/>
      <c r="H129" s="16">
        <f t="shared" si="3"/>
        <v>1.1764570758710151</v>
      </c>
      <c r="I129" s="21">
        <f t="shared" si="4"/>
        <v>0.70611272489200094</v>
      </c>
      <c r="J129" s="21"/>
      <c r="K129" s="21"/>
      <c r="L129" s="21"/>
      <c r="M129" s="134">
        <v>0.90100000000000002</v>
      </c>
      <c r="N129" s="134">
        <v>0.90100000000000002</v>
      </c>
      <c r="O129">
        <v>1.4</v>
      </c>
      <c r="Q129">
        <f t="shared" si="5"/>
        <v>1.050866309289626</v>
      </c>
    </row>
    <row r="130" spans="1:17" x14ac:dyDescent="0.25">
      <c r="A130" s="77" t="s">
        <v>424</v>
      </c>
      <c r="B130" s="77"/>
      <c r="C130" s="21"/>
      <c r="D130" s="21"/>
      <c r="E130" s="21"/>
      <c r="F130" s="21"/>
      <c r="G130" s="21"/>
      <c r="H130" s="16"/>
      <c r="I130" s="21"/>
      <c r="J130" s="21"/>
      <c r="K130" s="21"/>
      <c r="L130" s="21"/>
      <c r="M130" s="134">
        <v>1.67</v>
      </c>
      <c r="N130" s="134">
        <v>1.67</v>
      </c>
      <c r="O130">
        <v>3.2</v>
      </c>
      <c r="Q130">
        <f t="shared" si="5"/>
        <v>1.5741918561598518</v>
      </c>
    </row>
    <row r="131" spans="1:17" ht="15.75" thickBot="1" x14ac:dyDescent="0.3">
      <c r="A131" s="77" t="s">
        <v>425</v>
      </c>
      <c r="B131" s="77" t="s">
        <v>425</v>
      </c>
      <c r="C131" s="21">
        <v>3.83693935187739</v>
      </c>
      <c r="D131" s="21">
        <v>3.83693935187739</v>
      </c>
      <c r="E131" s="21">
        <v>3.2675442440322926</v>
      </c>
      <c r="F131" s="21">
        <v>6</v>
      </c>
      <c r="G131" s="21"/>
      <c r="H131" s="16">
        <f t="shared" si="3"/>
        <v>1.6337721220161463</v>
      </c>
      <c r="I131" s="21">
        <f t="shared" si="4"/>
        <v>0.85160174409155154</v>
      </c>
      <c r="J131" s="21"/>
      <c r="K131" s="21"/>
      <c r="L131" s="21"/>
      <c r="Q131">
        <f t="shared" si="5"/>
        <v>0</v>
      </c>
    </row>
    <row r="132" spans="1:17" ht="15.75" thickBot="1" x14ac:dyDescent="0.3">
      <c r="A132" s="77" t="s">
        <v>426</v>
      </c>
      <c r="B132" s="77" t="s">
        <v>426</v>
      </c>
      <c r="C132" s="21">
        <v>3.3766182540455438</v>
      </c>
      <c r="D132" s="21">
        <v>3.3766182540455438</v>
      </c>
      <c r="E132" s="21">
        <v>3.7680374934471677</v>
      </c>
      <c r="F132" s="21">
        <v>9</v>
      </c>
      <c r="G132" s="142">
        <v>0.2394</v>
      </c>
      <c r="H132" s="16">
        <f t="shared" ref="H132:H195" si="6">E132/2</f>
        <v>1.8840187467235838</v>
      </c>
      <c r="I132" s="21">
        <f t="shared" ref="I132:I195" si="7">SQRT((E132/D132)^2)</f>
        <v>1.1159204890670311</v>
      </c>
      <c r="J132" s="21"/>
      <c r="K132" s="21"/>
      <c r="L132" s="21"/>
      <c r="M132" s="134">
        <v>1.421</v>
      </c>
      <c r="N132" s="134">
        <v>1.421</v>
      </c>
      <c r="O132" s="146">
        <v>5.8</v>
      </c>
      <c r="Q132">
        <f t="shared" si="5"/>
        <v>2.0906649659857028</v>
      </c>
    </row>
    <row r="133" spans="1:17" ht="15.75" thickBot="1" x14ac:dyDescent="0.3">
      <c r="A133" s="77" t="s">
        <v>427</v>
      </c>
      <c r="B133" s="77" t="s">
        <v>427</v>
      </c>
      <c r="C133" s="21">
        <v>4.2068746545826965</v>
      </c>
      <c r="D133" s="21">
        <v>4.2068746545826965</v>
      </c>
      <c r="E133" s="21">
        <v>3.8619070646401883</v>
      </c>
      <c r="F133" s="21">
        <v>7</v>
      </c>
      <c r="G133" s="142">
        <v>0.1837</v>
      </c>
      <c r="H133" s="16">
        <f t="shared" si="6"/>
        <v>1.9309535323200941</v>
      </c>
      <c r="I133" s="21">
        <f t="shared" si="7"/>
        <v>0.91799908048918855</v>
      </c>
      <c r="J133" s="21"/>
      <c r="K133" s="21"/>
      <c r="L133" s="21"/>
      <c r="M133" s="134">
        <v>1.8620000000000001</v>
      </c>
      <c r="N133" s="134">
        <v>1.8620000000000001</v>
      </c>
      <c r="O133" s="146">
        <v>7.2</v>
      </c>
      <c r="Q133">
        <f t="shared" ref="Q133:Q196" si="8">2*(SQRT((O133*(100-O133)/500)))</f>
        <v>2.3119861591281206</v>
      </c>
    </row>
    <row r="134" spans="1:17" ht="15.75" thickBot="1" x14ac:dyDescent="0.3">
      <c r="A134" s="77" t="s">
        <v>428</v>
      </c>
      <c r="B134" s="77" t="s">
        <v>428</v>
      </c>
      <c r="C134" s="21">
        <v>6.217956778527217</v>
      </c>
      <c r="D134" s="21">
        <v>6.217956778527217</v>
      </c>
      <c r="E134" s="21">
        <v>8.5568176557971647</v>
      </c>
      <c r="F134" s="21">
        <v>8</v>
      </c>
      <c r="G134" s="142">
        <v>2.2017000000000002</v>
      </c>
      <c r="H134" s="16">
        <f t="shared" si="6"/>
        <v>4.2784088278985823</v>
      </c>
      <c r="I134" s="21">
        <f t="shared" si="7"/>
        <v>1.3761462101741933</v>
      </c>
      <c r="J134" s="21"/>
      <c r="K134" s="147">
        <v>0.18079999999999999</v>
      </c>
      <c r="L134" s="148"/>
      <c r="M134" s="134">
        <v>6.6130000000000004</v>
      </c>
      <c r="N134" s="134">
        <v>6.6130000000000004</v>
      </c>
      <c r="O134" s="146">
        <v>13.2</v>
      </c>
      <c r="Q134">
        <f t="shared" si="8"/>
        <v>3.0275534677359537</v>
      </c>
    </row>
    <row r="135" spans="1:17" ht="15.75" thickBot="1" x14ac:dyDescent="0.3">
      <c r="A135" s="21" t="s">
        <v>429</v>
      </c>
      <c r="B135" s="21" t="s">
        <v>429</v>
      </c>
      <c r="C135" s="21">
        <v>25.10128669447008</v>
      </c>
      <c r="D135" s="21">
        <v>25.10128669447008</v>
      </c>
      <c r="E135" s="21">
        <v>25.699742206387061</v>
      </c>
      <c r="F135" s="21">
        <v>9</v>
      </c>
      <c r="G135" s="142">
        <v>0.60360000000000003</v>
      </c>
      <c r="H135" s="16">
        <f t="shared" si="6"/>
        <v>12.84987110319353</v>
      </c>
      <c r="I135" s="21">
        <f t="shared" si="7"/>
        <v>1.023841626893526</v>
      </c>
      <c r="J135" s="21"/>
      <c r="K135" s="21">
        <v>0.70289999999999997</v>
      </c>
      <c r="L135" s="21"/>
      <c r="M135" s="134">
        <v>8.0120000000000005</v>
      </c>
      <c r="N135" s="134">
        <v>8.0120000000000005</v>
      </c>
      <c r="O135" s="146">
        <v>9.1999999999999993</v>
      </c>
      <c r="Q135">
        <f t="shared" si="8"/>
        <v>2.5851266893519935</v>
      </c>
    </row>
    <row r="136" spans="1:17" x14ac:dyDescent="0.25">
      <c r="A136" s="77" t="s">
        <v>430</v>
      </c>
      <c r="B136" s="77" t="s">
        <v>430</v>
      </c>
      <c r="C136" s="21">
        <v>121.3952011884784</v>
      </c>
      <c r="D136" s="21">
        <v>121.3952011884784</v>
      </c>
      <c r="E136" s="21">
        <v>28.037457949600729</v>
      </c>
      <c r="F136" s="21">
        <v>7</v>
      </c>
      <c r="G136" s="21"/>
      <c r="H136" s="16">
        <f t="shared" si="6"/>
        <v>14.018728974800364</v>
      </c>
      <c r="I136" s="21">
        <f t="shared" si="7"/>
        <v>0.23096018355840708</v>
      </c>
      <c r="J136" s="21"/>
      <c r="K136" s="21"/>
      <c r="L136" s="21"/>
      <c r="M136" s="134">
        <v>12.673999999999999</v>
      </c>
      <c r="N136" s="134">
        <v>12.673999999999999</v>
      </c>
      <c r="O136" s="146">
        <v>16.2</v>
      </c>
      <c r="Q136">
        <f t="shared" si="8"/>
        <v>3.2955242375075926</v>
      </c>
    </row>
    <row r="137" spans="1:17" x14ac:dyDescent="0.25">
      <c r="A137" s="77" t="s">
        <v>431</v>
      </c>
      <c r="B137" s="77" t="s">
        <v>431</v>
      </c>
      <c r="C137" s="21">
        <v>327.52664156244856</v>
      </c>
      <c r="D137" s="21">
        <v>327.52664156244856</v>
      </c>
      <c r="E137" s="21">
        <v>17.865848854031665</v>
      </c>
      <c r="F137" s="21">
        <v>3</v>
      </c>
      <c r="G137" s="21"/>
      <c r="H137" s="16">
        <f t="shared" si="6"/>
        <v>8.9329244270158323</v>
      </c>
      <c r="I137" s="21">
        <f t="shared" si="7"/>
        <v>5.4547772873692273E-2</v>
      </c>
      <c r="J137" s="21"/>
      <c r="K137" s="21"/>
      <c r="L137" s="21"/>
      <c r="M137" s="134">
        <v>15.314</v>
      </c>
      <c r="N137" s="134">
        <v>15.314</v>
      </c>
      <c r="O137" s="146">
        <v>13</v>
      </c>
      <c r="Q137">
        <f t="shared" si="8"/>
        <v>3.0079893616833155</v>
      </c>
    </row>
    <row r="138" spans="1:17" x14ac:dyDescent="0.25">
      <c r="A138" s="21"/>
      <c r="B138" s="21"/>
      <c r="C138" s="21"/>
      <c r="D138" s="21"/>
      <c r="E138" s="21"/>
      <c r="F138" s="21"/>
      <c r="G138" s="21"/>
      <c r="H138" s="16">
        <f t="shared" si="6"/>
        <v>0</v>
      </c>
      <c r="I138" s="21" t="e">
        <f t="shared" si="7"/>
        <v>#DIV/0!</v>
      </c>
      <c r="J138" s="21"/>
      <c r="K138" s="21"/>
      <c r="L138" s="21"/>
      <c r="Q138">
        <f t="shared" si="8"/>
        <v>0</v>
      </c>
    </row>
    <row r="139" spans="1:17" x14ac:dyDescent="0.25">
      <c r="A139" s="21"/>
      <c r="B139" s="21"/>
      <c r="C139" s="21"/>
      <c r="D139" s="21"/>
      <c r="E139" s="21"/>
      <c r="F139" s="21"/>
      <c r="G139" s="21"/>
      <c r="H139" s="16"/>
      <c r="I139" s="21"/>
      <c r="J139" s="21"/>
      <c r="K139" s="21"/>
      <c r="L139" s="21"/>
      <c r="Q139">
        <f t="shared" si="8"/>
        <v>0</v>
      </c>
    </row>
    <row r="140" spans="1:17" x14ac:dyDescent="0.25">
      <c r="A140" s="23" t="s">
        <v>104</v>
      </c>
      <c r="B140" s="23" t="s">
        <v>104</v>
      </c>
      <c r="C140" s="21"/>
      <c r="D140" s="21"/>
      <c r="E140" s="21"/>
      <c r="F140" s="21"/>
      <c r="G140" s="21"/>
      <c r="H140" s="16"/>
      <c r="I140" s="21"/>
      <c r="J140" s="21"/>
      <c r="K140" s="21"/>
      <c r="L140" s="21"/>
      <c r="Q140">
        <f t="shared" si="8"/>
        <v>0</v>
      </c>
    </row>
    <row r="141" spans="1:17" ht="15.75" thickBot="1" x14ac:dyDescent="0.3">
      <c r="A141" s="23" t="s">
        <v>432</v>
      </c>
      <c r="B141" s="23" t="s">
        <v>432</v>
      </c>
      <c r="C141" s="21"/>
      <c r="D141" s="21"/>
      <c r="E141" s="21"/>
      <c r="F141" s="21"/>
      <c r="G141" s="21"/>
      <c r="H141" s="16"/>
      <c r="I141" s="21"/>
      <c r="J141" s="21"/>
      <c r="K141" s="21">
        <v>4.19E-2</v>
      </c>
      <c r="L141" s="21"/>
      <c r="M141">
        <v>9.9220000000000006</v>
      </c>
      <c r="N141">
        <v>9.9220000000000006</v>
      </c>
      <c r="O141">
        <v>6.8</v>
      </c>
      <c r="Q141">
        <f t="shared" si="8"/>
        <v>2.251683814393131</v>
      </c>
    </row>
    <row r="142" spans="1:17" ht="15.75" thickBot="1" x14ac:dyDescent="0.3">
      <c r="A142" s="77" t="s">
        <v>433</v>
      </c>
      <c r="B142" s="77" t="s">
        <v>433</v>
      </c>
      <c r="C142" s="21">
        <v>6.4464415278853702</v>
      </c>
      <c r="D142" s="21">
        <v>6.4464415278853702</v>
      </c>
      <c r="E142" s="21">
        <v>3.0904248652742994</v>
      </c>
      <c r="F142" s="21">
        <v>11</v>
      </c>
      <c r="G142" s="142">
        <v>1.1951000000000001</v>
      </c>
      <c r="H142" s="16">
        <f>E142/2</f>
        <v>1.5452124326371497</v>
      </c>
      <c r="I142" s="21">
        <f>SQRT((E142/D142)^2)</f>
        <v>0.47940012360401463</v>
      </c>
      <c r="J142" s="21">
        <v>5.5</v>
      </c>
      <c r="K142" s="21">
        <v>1.2252000000000001</v>
      </c>
      <c r="L142" s="21"/>
      <c r="Q142">
        <f t="shared" si="8"/>
        <v>0</v>
      </c>
    </row>
    <row r="143" spans="1:17" ht="15.75" thickBot="1" x14ac:dyDescent="0.3">
      <c r="A143" s="77" t="s">
        <v>434</v>
      </c>
      <c r="B143" s="77" t="s">
        <v>434</v>
      </c>
      <c r="C143" s="21"/>
      <c r="D143" s="21"/>
      <c r="E143" s="21"/>
      <c r="F143" s="21"/>
      <c r="G143" s="21"/>
      <c r="H143" s="16"/>
      <c r="I143" s="21"/>
      <c r="J143" s="21">
        <v>13.75</v>
      </c>
      <c r="K143" s="21">
        <v>9.1317000000000004</v>
      </c>
      <c r="L143" s="21"/>
      <c r="M143">
        <v>19.707000000000001</v>
      </c>
      <c r="N143">
        <v>19.707000000000001</v>
      </c>
      <c r="O143">
        <v>11.4</v>
      </c>
      <c r="Q143">
        <f t="shared" si="8"/>
        <v>2.8425903679566638</v>
      </c>
    </row>
    <row r="144" spans="1:17" ht="15.75" thickBot="1" x14ac:dyDescent="0.3">
      <c r="A144" s="84" t="s">
        <v>435</v>
      </c>
      <c r="B144" s="84" t="s">
        <v>435</v>
      </c>
      <c r="C144" s="21"/>
      <c r="D144" s="21"/>
      <c r="E144" s="21"/>
      <c r="F144" s="21"/>
      <c r="G144" s="21"/>
      <c r="H144" s="16"/>
      <c r="I144" s="21"/>
      <c r="J144" s="21">
        <v>29</v>
      </c>
      <c r="K144" s="147">
        <v>4.9688999999999997</v>
      </c>
      <c r="L144" s="148"/>
      <c r="M144">
        <v>10.003</v>
      </c>
      <c r="N144">
        <v>10.003</v>
      </c>
      <c r="O144">
        <v>10.6</v>
      </c>
      <c r="Q144">
        <f t="shared" si="8"/>
        <v>2.7533833732337385</v>
      </c>
    </row>
    <row r="145" spans="1:17" x14ac:dyDescent="0.25">
      <c r="A145" s="77" t="s">
        <v>436</v>
      </c>
      <c r="B145" s="77" t="s">
        <v>436</v>
      </c>
      <c r="C145" s="21">
        <v>97.499873199646927</v>
      </c>
      <c r="D145" s="21">
        <v>97.499873199646927</v>
      </c>
      <c r="E145" s="21">
        <v>38.83042889899491</v>
      </c>
      <c r="F145" s="21">
        <v>7</v>
      </c>
      <c r="G145" s="21">
        <v>17.234999999999999</v>
      </c>
      <c r="H145" s="16">
        <f t="shared" si="6"/>
        <v>19.415214449497455</v>
      </c>
      <c r="I145" s="21">
        <f t="shared" si="7"/>
        <v>0.39826132716586471</v>
      </c>
      <c r="J145" s="21"/>
      <c r="K145" s="21"/>
      <c r="L145" s="21"/>
      <c r="M145" s="134">
        <v>7.5</v>
      </c>
      <c r="N145" s="134">
        <v>7.5</v>
      </c>
      <c r="O145" s="134">
        <v>10.6</v>
      </c>
      <c r="Q145">
        <f t="shared" si="8"/>
        <v>2.7533833732337385</v>
      </c>
    </row>
    <row r="146" spans="1:17" x14ac:dyDescent="0.25">
      <c r="A146" s="77" t="s">
        <v>437</v>
      </c>
      <c r="B146" s="77" t="s">
        <v>437</v>
      </c>
      <c r="C146" s="21">
        <v>39.264051697825415</v>
      </c>
      <c r="D146" s="21">
        <v>39.264051697825415</v>
      </c>
      <c r="E146" s="21">
        <v>18.923902201571817</v>
      </c>
      <c r="F146" s="21">
        <v>13</v>
      </c>
      <c r="G146" s="21"/>
      <c r="H146" s="16">
        <f>E146/2</f>
        <v>9.4619511007859085</v>
      </c>
      <c r="I146" s="21">
        <f>SQRT((E146/D146)^2)</f>
        <v>0.48196508977752522</v>
      </c>
      <c r="J146" s="21">
        <v>22</v>
      </c>
      <c r="K146" s="21">
        <v>17.132000000000001</v>
      </c>
      <c r="L146" s="134">
        <v>18.241</v>
      </c>
      <c r="M146" s="134">
        <v>7.5</v>
      </c>
      <c r="N146" s="134">
        <v>7.5</v>
      </c>
      <c r="O146" s="134">
        <v>10.6</v>
      </c>
      <c r="Q146">
        <f t="shared" si="8"/>
        <v>2.7533833732337385</v>
      </c>
    </row>
    <row r="147" spans="1:17" x14ac:dyDescent="0.25">
      <c r="A147" s="77" t="s">
        <v>438</v>
      </c>
      <c r="J147">
        <v>16.5</v>
      </c>
      <c r="K147">
        <v>8.5728000000000009</v>
      </c>
      <c r="M147" s="134">
        <v>2.8679999999999999</v>
      </c>
      <c r="O147">
        <v>3.6</v>
      </c>
      <c r="Q147">
        <f t="shared" si="8"/>
        <v>1.6662292759401391</v>
      </c>
    </row>
    <row r="148" spans="1:17" x14ac:dyDescent="0.25">
      <c r="A148" s="84" t="s">
        <v>439</v>
      </c>
      <c r="M148">
        <v>6.0019999999999998</v>
      </c>
      <c r="N148">
        <v>6.0019999999999998</v>
      </c>
      <c r="O148">
        <v>7.6</v>
      </c>
      <c r="Q148">
        <f t="shared" si="8"/>
        <v>2.3702151801049625</v>
      </c>
    </row>
    <row r="149" spans="1:17" ht="15.75" thickBot="1" x14ac:dyDescent="0.3">
      <c r="Q149">
        <f t="shared" si="8"/>
        <v>0</v>
      </c>
    </row>
    <row r="150" spans="1:17" ht="15.75" thickBot="1" x14ac:dyDescent="0.3">
      <c r="A150" s="77" t="s">
        <v>440</v>
      </c>
      <c r="B150" s="77" t="s">
        <v>440</v>
      </c>
      <c r="C150" s="21"/>
      <c r="D150" s="21"/>
      <c r="E150" s="21"/>
      <c r="F150" s="21"/>
      <c r="G150" s="21"/>
      <c r="H150" s="16"/>
      <c r="I150" s="21"/>
      <c r="J150" s="21">
        <v>159.5</v>
      </c>
      <c r="K150" s="147">
        <v>112.625</v>
      </c>
      <c r="L150" s="134">
        <v>111.22</v>
      </c>
      <c r="M150">
        <v>16.504999999999999</v>
      </c>
      <c r="N150">
        <v>16.504999999999999</v>
      </c>
      <c r="O150">
        <v>9</v>
      </c>
      <c r="Q150">
        <f t="shared" si="8"/>
        <v>2.5596874809241847</v>
      </c>
    </row>
    <row r="151" spans="1:17" ht="15.75" thickBot="1" x14ac:dyDescent="0.3">
      <c r="A151" s="77" t="s">
        <v>441</v>
      </c>
      <c r="B151" s="77" t="s">
        <v>441</v>
      </c>
      <c r="C151" s="21">
        <v>553.4835961363558</v>
      </c>
      <c r="D151" s="21">
        <v>553.4835961363558</v>
      </c>
      <c r="E151" s="21">
        <v>98.61500931217688</v>
      </c>
      <c r="F151" s="21">
        <v>9</v>
      </c>
      <c r="G151" s="21">
        <v>372.15</v>
      </c>
      <c r="H151" s="16">
        <f t="shared" si="6"/>
        <v>49.30750465608844</v>
      </c>
      <c r="I151" s="21">
        <f t="shared" si="7"/>
        <v>0.1781715122192748</v>
      </c>
      <c r="J151" s="21"/>
      <c r="K151" s="147">
        <v>394.86</v>
      </c>
      <c r="L151" s="148"/>
      <c r="M151" s="134">
        <v>0.33100000000000002</v>
      </c>
      <c r="O151">
        <v>10.65</v>
      </c>
      <c r="Q151">
        <f t="shared" si="8"/>
        <v>2.7590976785898684</v>
      </c>
    </row>
    <row r="152" spans="1:17" ht="15.75" thickBot="1" x14ac:dyDescent="0.3">
      <c r="A152" s="77" t="s">
        <v>442</v>
      </c>
      <c r="B152" s="77" t="s">
        <v>442</v>
      </c>
      <c r="C152" s="21">
        <v>554.29490675970703</v>
      </c>
      <c r="D152" s="21">
        <v>554.29490675970703</v>
      </c>
      <c r="E152" s="21">
        <v>49.02828077600067</v>
      </c>
      <c r="F152" s="21">
        <v>11</v>
      </c>
      <c r="G152" s="21"/>
      <c r="H152" s="16">
        <f t="shared" si="6"/>
        <v>24.514140388000335</v>
      </c>
      <c r="I152" s="21">
        <f t="shared" si="7"/>
        <v>8.8451616960743551E-2</v>
      </c>
      <c r="J152" s="21">
        <v>543</v>
      </c>
      <c r="K152" s="21">
        <v>394.86</v>
      </c>
      <c r="L152" s="21"/>
      <c r="M152" s="134">
        <v>0.33100000000000002</v>
      </c>
      <c r="O152">
        <v>10.65</v>
      </c>
      <c r="Q152">
        <f t="shared" si="8"/>
        <v>2.7590976785898684</v>
      </c>
    </row>
    <row r="153" spans="1:17" ht="15.75" thickBot="1" x14ac:dyDescent="0.3">
      <c r="A153" s="77" t="s">
        <v>443</v>
      </c>
      <c r="B153" s="77" t="s">
        <v>443</v>
      </c>
      <c r="C153" s="21">
        <v>464.84788269462803</v>
      </c>
      <c r="D153" s="21">
        <v>464.84788269462803</v>
      </c>
      <c r="E153" s="21">
        <v>123.28715159635887</v>
      </c>
      <c r="F153" s="21">
        <v>8</v>
      </c>
      <c r="G153" s="142">
        <v>440.25</v>
      </c>
      <c r="H153" s="16">
        <f t="shared" si="6"/>
        <v>61.643575798179434</v>
      </c>
      <c r="I153" s="21">
        <f t="shared" si="7"/>
        <v>0.26522042196188672</v>
      </c>
      <c r="J153" s="21"/>
      <c r="K153" s="21"/>
      <c r="L153" s="21"/>
      <c r="Q153">
        <f t="shared" si="8"/>
        <v>0</v>
      </c>
    </row>
    <row r="154" spans="1:17" ht="15.75" thickBot="1" x14ac:dyDescent="0.3">
      <c r="A154" s="77" t="s">
        <v>444</v>
      </c>
      <c r="B154" s="77" t="s">
        <v>444</v>
      </c>
      <c r="C154" s="21"/>
      <c r="D154" s="21"/>
      <c r="E154" s="21"/>
      <c r="F154" s="21"/>
      <c r="G154" s="21"/>
      <c r="H154" s="16"/>
      <c r="I154" s="21"/>
      <c r="J154" s="21">
        <v>383</v>
      </c>
      <c r="K154" s="147">
        <v>433.5</v>
      </c>
      <c r="L154" s="148"/>
      <c r="M154">
        <v>18.196000000000002</v>
      </c>
      <c r="N154">
        <v>18.196000000000002</v>
      </c>
      <c r="O154">
        <v>13</v>
      </c>
      <c r="Q154">
        <f t="shared" si="8"/>
        <v>3.0079893616833155</v>
      </c>
    </row>
    <row r="155" spans="1:17" ht="15.75" thickBot="1" x14ac:dyDescent="0.3">
      <c r="A155" s="21" t="s">
        <v>445</v>
      </c>
      <c r="B155" s="21" t="s">
        <v>445</v>
      </c>
      <c r="C155" s="21">
        <v>218.84245889049083</v>
      </c>
      <c r="D155" s="21">
        <v>218.84245889049083</v>
      </c>
      <c r="E155" s="21">
        <v>64.308815401252971</v>
      </c>
      <c r="F155" s="21">
        <v>20</v>
      </c>
      <c r="G155" s="21"/>
      <c r="H155" s="16">
        <f t="shared" si="6"/>
        <v>32.154407700626486</v>
      </c>
      <c r="I155" s="21">
        <f t="shared" si="7"/>
        <v>0.29385895098826881</v>
      </c>
      <c r="J155" s="21"/>
      <c r="K155" s="21"/>
      <c r="L155" s="21"/>
      <c r="Q155">
        <f t="shared" si="8"/>
        <v>0</v>
      </c>
    </row>
    <row r="156" spans="1:17" ht="15.75" thickBot="1" x14ac:dyDescent="0.3">
      <c r="A156" s="84" t="s">
        <v>446</v>
      </c>
      <c r="B156" s="84" t="s">
        <v>446</v>
      </c>
      <c r="C156" s="21"/>
      <c r="D156" s="21"/>
      <c r="E156" s="21"/>
      <c r="F156" s="21"/>
      <c r="G156" s="21"/>
      <c r="H156" s="16"/>
      <c r="I156" s="21"/>
      <c r="J156" s="21">
        <v>0</v>
      </c>
      <c r="K156" s="147">
        <v>0.72170000000000001</v>
      </c>
      <c r="L156" s="148"/>
      <c r="M156">
        <v>3.855</v>
      </c>
      <c r="N156">
        <v>3.855</v>
      </c>
      <c r="O156">
        <v>0.2</v>
      </c>
      <c r="Q156">
        <f t="shared" si="8"/>
        <v>0.39959979979974969</v>
      </c>
    </row>
    <row r="157" spans="1:17" x14ac:dyDescent="0.25">
      <c r="A157" s="84" t="s">
        <v>447</v>
      </c>
      <c r="B157" s="84"/>
      <c r="C157" s="21"/>
      <c r="D157" s="21"/>
      <c r="E157" s="21"/>
      <c r="F157" s="21"/>
      <c r="G157" s="21"/>
      <c r="H157" s="16"/>
      <c r="I157" s="21"/>
      <c r="J157" s="21"/>
      <c r="K157" s="148"/>
      <c r="L157" s="148"/>
      <c r="M157">
        <v>0.55200000000000005</v>
      </c>
      <c r="N157">
        <v>0.55200000000000005</v>
      </c>
      <c r="O157">
        <v>0.4</v>
      </c>
      <c r="Q157">
        <f t="shared" si="8"/>
        <v>0.56455292046007521</v>
      </c>
    </row>
    <row r="158" spans="1:17" x14ac:dyDescent="0.25">
      <c r="A158" s="84" t="s">
        <v>448</v>
      </c>
      <c r="B158" s="84"/>
      <c r="C158" s="21"/>
      <c r="D158" s="21"/>
      <c r="E158" s="21"/>
      <c r="F158" s="21"/>
      <c r="G158" s="21"/>
      <c r="H158" s="16"/>
      <c r="I158" s="21"/>
      <c r="J158" s="21"/>
      <c r="K158" s="148"/>
      <c r="L158" s="148"/>
      <c r="M158"/>
      <c r="N158"/>
      <c r="Q158">
        <f t="shared" si="8"/>
        <v>0</v>
      </c>
    </row>
    <row r="159" spans="1:17" x14ac:dyDescent="0.25">
      <c r="A159" s="84" t="s">
        <v>105</v>
      </c>
      <c r="B159" s="84"/>
      <c r="C159" s="21"/>
      <c r="D159" s="21"/>
      <c r="E159" s="21"/>
      <c r="F159" s="21"/>
      <c r="G159" s="21"/>
      <c r="H159" s="16"/>
      <c r="I159" s="21"/>
      <c r="J159" s="21"/>
      <c r="K159" s="148"/>
      <c r="L159" s="148"/>
      <c r="M159">
        <v>7.8689999999999998</v>
      </c>
      <c r="N159">
        <v>7.8689999999999998</v>
      </c>
      <c r="O159">
        <v>4.4000000000000004</v>
      </c>
      <c r="Q159">
        <f t="shared" si="8"/>
        <v>1.8344263408488224</v>
      </c>
    </row>
    <row r="160" spans="1:17" x14ac:dyDescent="0.25">
      <c r="A160" s="84" t="s">
        <v>449</v>
      </c>
      <c r="B160" s="84"/>
      <c r="C160" s="21"/>
      <c r="D160" s="21"/>
      <c r="E160" s="21"/>
      <c r="F160" s="21"/>
      <c r="G160" s="21"/>
      <c r="H160" s="16"/>
      <c r="I160" s="21"/>
      <c r="J160" s="21"/>
      <c r="K160" s="148"/>
      <c r="L160" s="148"/>
      <c r="M160"/>
      <c r="N160"/>
      <c r="Q160">
        <f t="shared" si="8"/>
        <v>0</v>
      </c>
    </row>
    <row r="161" spans="1:17" x14ac:dyDescent="0.25">
      <c r="A161" s="77" t="s">
        <v>450</v>
      </c>
      <c r="B161" s="77" t="s">
        <v>450</v>
      </c>
      <c r="C161" s="21">
        <v>333.09235492919834</v>
      </c>
      <c r="D161" s="21">
        <v>333.09235492919834</v>
      </c>
      <c r="E161" s="21">
        <v>44.763714152784395</v>
      </c>
      <c r="F161" s="21">
        <v>8</v>
      </c>
      <c r="G161" s="21"/>
      <c r="H161" s="16">
        <f t="shared" si="6"/>
        <v>22.381857076392198</v>
      </c>
      <c r="I161" s="21">
        <f t="shared" si="7"/>
        <v>0.13438829649002093</v>
      </c>
      <c r="J161" s="21"/>
      <c r="K161" s="21"/>
      <c r="L161" s="21"/>
      <c r="M161" s="134">
        <v>9.0830000000000002</v>
      </c>
      <c r="N161" s="134">
        <v>9.0830000000000002</v>
      </c>
      <c r="O161">
        <v>9</v>
      </c>
      <c r="Q161">
        <f t="shared" si="8"/>
        <v>2.5596874809241847</v>
      </c>
    </row>
    <row r="162" spans="1:17" x14ac:dyDescent="0.25">
      <c r="A162" s="77" t="s">
        <v>451</v>
      </c>
      <c r="B162" s="77"/>
      <c r="C162" s="21"/>
      <c r="D162" s="21"/>
      <c r="E162" s="21"/>
      <c r="F162" s="21"/>
      <c r="G162" s="21"/>
      <c r="H162" s="16"/>
      <c r="I162" s="21"/>
      <c r="J162" s="21"/>
      <c r="K162" s="21"/>
      <c r="L162" s="21"/>
      <c r="M162">
        <v>3.1459999999999999</v>
      </c>
      <c r="N162">
        <v>3.1459999999999999</v>
      </c>
      <c r="O162">
        <v>3</v>
      </c>
      <c r="Q162">
        <f t="shared" si="8"/>
        <v>1.525778489820852</v>
      </c>
    </row>
    <row r="163" spans="1:17" x14ac:dyDescent="0.25">
      <c r="A163" s="77" t="s">
        <v>452</v>
      </c>
      <c r="B163" s="77" t="s">
        <v>452</v>
      </c>
      <c r="C163" s="21"/>
      <c r="D163" s="21"/>
      <c r="E163" s="21"/>
      <c r="F163" s="21"/>
      <c r="G163" s="21"/>
      <c r="H163" s="16"/>
      <c r="I163" s="21"/>
      <c r="J163" s="21">
        <v>114</v>
      </c>
      <c r="K163" s="21">
        <v>33.043999999999997</v>
      </c>
      <c r="L163" s="21"/>
      <c r="M163">
        <v>14.496</v>
      </c>
      <c r="N163">
        <v>14.496</v>
      </c>
      <c r="O163">
        <v>15</v>
      </c>
      <c r="Q163">
        <f t="shared" si="8"/>
        <v>3.1937438845342623</v>
      </c>
    </row>
    <row r="164" spans="1:17" ht="15.75" thickBot="1" x14ac:dyDescent="0.3">
      <c r="A164" s="77" t="s">
        <v>453</v>
      </c>
      <c r="B164" s="77" t="s">
        <v>453</v>
      </c>
      <c r="C164" s="21"/>
      <c r="D164" s="21"/>
      <c r="E164" s="21"/>
      <c r="F164" s="21"/>
      <c r="G164" s="21"/>
      <c r="H164" s="16"/>
      <c r="I164" s="21"/>
      <c r="J164" s="21"/>
      <c r="K164" s="21"/>
      <c r="L164" s="21"/>
      <c r="M164">
        <v>5.9470000000000001</v>
      </c>
      <c r="N164"/>
      <c r="O164">
        <v>11.2</v>
      </c>
      <c r="Q164">
        <f t="shared" si="8"/>
        <v>2.8207233114929937</v>
      </c>
    </row>
    <row r="165" spans="1:17" ht="15.75" thickBot="1" x14ac:dyDescent="0.3">
      <c r="A165" s="77" t="s">
        <v>454</v>
      </c>
      <c r="B165" s="77" t="s">
        <v>454</v>
      </c>
      <c r="C165" s="21"/>
      <c r="D165" s="21"/>
      <c r="E165" s="21"/>
      <c r="F165" s="21"/>
      <c r="G165" s="21"/>
      <c r="H165" s="16"/>
      <c r="I165" s="21"/>
      <c r="J165" s="21">
        <v>33</v>
      </c>
      <c r="K165" s="147">
        <v>3.9805999999999999</v>
      </c>
      <c r="L165" s="148"/>
      <c r="Q165">
        <f t="shared" si="8"/>
        <v>0</v>
      </c>
    </row>
    <row r="166" spans="1:17" x14ac:dyDescent="0.25">
      <c r="A166" s="77" t="s">
        <v>455</v>
      </c>
      <c r="B166" s="77" t="s">
        <v>455</v>
      </c>
      <c r="C166" s="21">
        <v>350.28222704602382</v>
      </c>
      <c r="D166" s="21">
        <v>350.28222704602382</v>
      </c>
      <c r="E166" s="21">
        <v>102.70590027260394</v>
      </c>
      <c r="F166" s="21">
        <v>3</v>
      </c>
      <c r="G166" s="21"/>
      <c r="H166" s="16">
        <f t="shared" si="6"/>
        <v>51.35295013630197</v>
      </c>
      <c r="I166" s="21">
        <f t="shared" si="7"/>
        <v>0.2932089964676094</v>
      </c>
      <c r="J166" s="21"/>
      <c r="K166" s="21"/>
      <c r="L166" s="21"/>
      <c r="Q166">
        <f t="shared" si="8"/>
        <v>0</v>
      </c>
    </row>
    <row r="167" spans="1:17" x14ac:dyDescent="0.25">
      <c r="A167" s="77" t="s">
        <v>456</v>
      </c>
      <c r="B167" s="77" t="s">
        <v>456</v>
      </c>
      <c r="C167" s="21">
        <v>6656.4770695173493</v>
      </c>
      <c r="D167" s="21">
        <v>6656.4770695173493</v>
      </c>
      <c r="E167" s="21" t="e">
        <v>#DIV/0!</v>
      </c>
      <c r="F167" s="21">
        <v>1</v>
      </c>
      <c r="G167" s="21"/>
      <c r="H167" s="16" t="e">
        <f t="shared" si="6"/>
        <v>#DIV/0!</v>
      </c>
      <c r="I167" s="21" t="e">
        <f t="shared" si="7"/>
        <v>#DIV/0!</v>
      </c>
      <c r="J167" s="21"/>
      <c r="K167" s="21"/>
      <c r="L167" s="21"/>
      <c r="Q167">
        <f t="shared" si="8"/>
        <v>0</v>
      </c>
    </row>
    <row r="168" spans="1:17" x14ac:dyDescent="0.25">
      <c r="A168" s="77" t="s">
        <v>457</v>
      </c>
      <c r="B168" s="77" t="s">
        <v>457</v>
      </c>
      <c r="C168" s="21">
        <v>43.68641729390351</v>
      </c>
      <c r="D168" s="21">
        <v>43.68641729390351</v>
      </c>
      <c r="E168" s="21">
        <v>39.142274381996359</v>
      </c>
      <c r="F168" s="21">
        <v>3</v>
      </c>
      <c r="G168" s="21"/>
      <c r="H168" s="16">
        <f t="shared" si="6"/>
        <v>19.571137190998179</v>
      </c>
      <c r="I168" s="21">
        <f t="shared" si="7"/>
        <v>0.89598270598991669</v>
      </c>
      <c r="J168" s="21"/>
      <c r="K168" s="21"/>
      <c r="L168" s="21"/>
      <c r="Q168">
        <f t="shared" si="8"/>
        <v>0</v>
      </c>
    </row>
    <row r="169" spans="1:17" x14ac:dyDescent="0.25">
      <c r="A169" s="77" t="s">
        <v>458</v>
      </c>
      <c r="B169" s="77" t="s">
        <v>458</v>
      </c>
      <c r="C169" s="21">
        <v>169.03023139661934</v>
      </c>
      <c r="D169" s="21">
        <v>169.03023139661934</v>
      </c>
      <c r="E169" s="21">
        <v>59.13661221346235</v>
      </c>
      <c r="F169" s="21">
        <v>8</v>
      </c>
      <c r="G169" s="21"/>
      <c r="H169" s="16">
        <f t="shared" si="6"/>
        <v>29.568306106731175</v>
      </c>
      <c r="I169" s="21">
        <f t="shared" si="7"/>
        <v>0.349858198292954</v>
      </c>
      <c r="J169" s="21"/>
      <c r="K169" s="21"/>
      <c r="L169" s="21"/>
      <c r="Q169">
        <f t="shared" si="8"/>
        <v>0</v>
      </c>
    </row>
    <row r="170" spans="1:17" x14ac:dyDescent="0.25">
      <c r="A170" s="77" t="s">
        <v>459</v>
      </c>
      <c r="B170" s="77" t="s">
        <v>459</v>
      </c>
      <c r="C170" s="21">
        <v>243.47008332772185</v>
      </c>
      <c r="D170" s="21">
        <v>243.47008332772185</v>
      </c>
      <c r="E170" s="21">
        <v>75.766637651705608</v>
      </c>
      <c r="F170" s="21">
        <v>7</v>
      </c>
      <c r="G170" s="21"/>
      <c r="H170" s="16">
        <f t="shared" si="6"/>
        <v>37.883318825852804</v>
      </c>
      <c r="I170" s="21">
        <f t="shared" si="7"/>
        <v>0.31119485653487972</v>
      </c>
      <c r="J170" s="21"/>
      <c r="K170" s="21"/>
      <c r="L170" s="21"/>
      <c r="Q170">
        <f t="shared" si="8"/>
        <v>0</v>
      </c>
    </row>
    <row r="171" spans="1:17" x14ac:dyDescent="0.25">
      <c r="A171" s="77" t="s">
        <v>460</v>
      </c>
      <c r="B171" s="77" t="s">
        <v>460</v>
      </c>
      <c r="C171" s="21">
        <v>1790.7408447924231</v>
      </c>
      <c r="D171" s="21">
        <v>1790.7408447924231</v>
      </c>
      <c r="E171" s="21">
        <v>70.362456155350003</v>
      </c>
      <c r="F171" s="21">
        <v>2</v>
      </c>
      <c r="G171" s="21"/>
      <c r="H171" s="16">
        <f t="shared" si="6"/>
        <v>35.181228077675001</v>
      </c>
      <c r="I171" s="21">
        <f t="shared" si="7"/>
        <v>3.9292372405514767E-2</v>
      </c>
      <c r="J171" s="21"/>
      <c r="K171" s="21"/>
      <c r="L171" s="21"/>
      <c r="Q171">
        <f t="shared" si="8"/>
        <v>0</v>
      </c>
    </row>
    <row r="172" spans="1:17" x14ac:dyDescent="0.25">
      <c r="A172" s="77"/>
      <c r="B172" s="77"/>
      <c r="C172" s="21"/>
      <c r="D172" s="21"/>
      <c r="E172" s="21"/>
      <c r="F172" s="21"/>
      <c r="G172" s="21"/>
      <c r="H172" s="16">
        <f t="shared" si="6"/>
        <v>0</v>
      </c>
      <c r="I172" s="21" t="e">
        <f t="shared" si="7"/>
        <v>#DIV/0!</v>
      </c>
      <c r="J172" s="21"/>
      <c r="K172" s="21"/>
      <c r="L172" s="21"/>
      <c r="Q172">
        <f t="shared" si="8"/>
        <v>0</v>
      </c>
    </row>
    <row r="173" spans="1:17" x14ac:dyDescent="0.25">
      <c r="A173" s="77" t="s">
        <v>98</v>
      </c>
      <c r="B173" s="77" t="s">
        <v>98</v>
      </c>
      <c r="C173" s="21">
        <v>0.46271733809897847</v>
      </c>
      <c r="D173" s="21">
        <v>0.46271733809897847</v>
      </c>
      <c r="E173" s="21">
        <v>0.65438113508475226</v>
      </c>
      <c r="F173" s="21">
        <v>2</v>
      </c>
      <c r="G173" s="21"/>
      <c r="H173" s="16">
        <f t="shared" si="6"/>
        <v>0.32719056754237613</v>
      </c>
      <c r="I173" s="21">
        <f t="shared" si="7"/>
        <v>1.4142135623730951</v>
      </c>
      <c r="J173">
        <v>0</v>
      </c>
      <c r="K173" s="21"/>
      <c r="L173" s="21"/>
      <c r="M173">
        <v>1.1140000000000001</v>
      </c>
      <c r="N173">
        <v>1.1140000000000001</v>
      </c>
      <c r="O173">
        <v>0</v>
      </c>
      <c r="Q173">
        <f t="shared" si="8"/>
        <v>0</v>
      </c>
    </row>
    <row r="174" spans="1:17" x14ac:dyDescent="0.25">
      <c r="A174" s="77" t="s">
        <v>461</v>
      </c>
      <c r="B174" s="77" t="s">
        <v>461</v>
      </c>
      <c r="C174" s="21"/>
      <c r="D174" s="21"/>
      <c r="E174" s="21"/>
      <c r="F174" s="21"/>
      <c r="G174" s="21"/>
      <c r="H174" s="16"/>
      <c r="I174" s="21"/>
      <c r="J174">
        <v>0</v>
      </c>
      <c r="K174" s="21"/>
      <c r="L174" s="21"/>
      <c r="M174">
        <v>1.22</v>
      </c>
      <c r="N174">
        <v>1.22</v>
      </c>
      <c r="O174">
        <v>2</v>
      </c>
      <c r="Q174">
        <f t="shared" si="8"/>
        <v>1.2521980673998823</v>
      </c>
    </row>
    <row r="175" spans="1:17" x14ac:dyDescent="0.25">
      <c r="A175" s="77" t="s">
        <v>462</v>
      </c>
      <c r="B175" s="77" t="s">
        <v>462</v>
      </c>
      <c r="C175" s="21"/>
      <c r="D175" s="21"/>
      <c r="E175" s="21"/>
      <c r="F175" s="21"/>
      <c r="G175" s="21"/>
      <c r="H175" s="16"/>
      <c r="I175" s="21"/>
      <c r="J175">
        <v>0</v>
      </c>
      <c r="K175" s="21"/>
      <c r="L175" s="21"/>
      <c r="M175">
        <v>2.3580000000000001</v>
      </c>
      <c r="N175">
        <v>2.3580000000000001</v>
      </c>
      <c r="O175">
        <v>1.2</v>
      </c>
      <c r="Q175">
        <f t="shared" si="8"/>
        <v>0.97389937878612487</v>
      </c>
    </row>
    <row r="176" spans="1:17" x14ac:dyDescent="0.25">
      <c r="A176" s="77" t="s">
        <v>463</v>
      </c>
      <c r="B176" s="77" t="s">
        <v>463</v>
      </c>
      <c r="C176" s="21">
        <v>7.1614335514853105</v>
      </c>
      <c r="D176" s="21">
        <v>7.1614335514853105</v>
      </c>
      <c r="E176" s="21">
        <v>3.677159785684434</v>
      </c>
      <c r="F176" s="21">
        <v>9</v>
      </c>
      <c r="G176" s="21"/>
      <c r="H176" s="16">
        <f t="shared" si="6"/>
        <v>1.838579892842217</v>
      </c>
      <c r="I176" s="21">
        <f t="shared" si="7"/>
        <v>0.51346699780824978</v>
      </c>
      <c r="J176">
        <v>3.67</v>
      </c>
      <c r="K176" s="21"/>
      <c r="L176" s="21"/>
      <c r="M176">
        <v>8.26</v>
      </c>
      <c r="N176">
        <v>8.26</v>
      </c>
      <c r="O176">
        <v>5.8</v>
      </c>
      <c r="Q176">
        <f t="shared" si="8"/>
        <v>2.0906649659857028</v>
      </c>
    </row>
    <row r="177" spans="1:17" x14ac:dyDescent="0.25">
      <c r="A177" s="77" t="s">
        <v>464</v>
      </c>
      <c r="B177" s="77" t="s">
        <v>464</v>
      </c>
      <c r="C177" s="21"/>
      <c r="D177" s="21"/>
      <c r="E177" s="21"/>
      <c r="F177" s="21"/>
      <c r="G177" s="21"/>
      <c r="H177" s="16">
        <f t="shared" si="6"/>
        <v>0</v>
      </c>
      <c r="I177" s="21" t="e">
        <f t="shared" si="7"/>
        <v>#DIV/0!</v>
      </c>
      <c r="J177">
        <v>201.3</v>
      </c>
      <c r="K177" s="21"/>
      <c r="L177" s="21"/>
      <c r="M177">
        <v>19.181999999999999</v>
      </c>
      <c r="N177">
        <v>19.181999999999999</v>
      </c>
      <c r="O177">
        <v>13.6</v>
      </c>
      <c r="Q177">
        <f t="shared" si="8"/>
        <v>3.0659941291528918</v>
      </c>
    </row>
    <row r="178" spans="1:17" x14ac:dyDescent="0.25">
      <c r="A178" s="77" t="s">
        <v>465</v>
      </c>
      <c r="B178" s="77" t="s">
        <v>465</v>
      </c>
      <c r="C178" s="21"/>
      <c r="D178" s="21"/>
      <c r="E178" s="21"/>
      <c r="F178" s="21"/>
      <c r="G178" s="21"/>
      <c r="H178" s="16"/>
      <c r="I178" s="21"/>
      <c r="J178">
        <v>0</v>
      </c>
      <c r="K178" s="21"/>
      <c r="L178" s="21"/>
      <c r="M178">
        <v>0.41799999999999998</v>
      </c>
      <c r="N178">
        <v>0.41799999999999998</v>
      </c>
      <c r="O178">
        <v>0</v>
      </c>
      <c r="Q178">
        <f t="shared" si="8"/>
        <v>0</v>
      </c>
    </row>
    <row r="179" spans="1:17" x14ac:dyDescent="0.25">
      <c r="A179" s="21"/>
      <c r="B179" s="21"/>
      <c r="C179" s="21"/>
      <c r="D179" s="21"/>
      <c r="E179" s="21"/>
      <c r="F179" s="21"/>
      <c r="G179" s="21"/>
      <c r="H179" s="16"/>
      <c r="I179" s="21"/>
      <c r="J179" s="21"/>
      <c r="K179" s="21"/>
      <c r="L179" s="21"/>
      <c r="Q179">
        <f t="shared" si="8"/>
        <v>0</v>
      </c>
    </row>
    <row r="180" spans="1:17" x14ac:dyDescent="0.25">
      <c r="A180" s="77" t="s">
        <v>466</v>
      </c>
      <c r="B180" s="77" t="s">
        <v>466</v>
      </c>
      <c r="C180" s="21"/>
      <c r="D180" s="21"/>
      <c r="E180" s="21"/>
      <c r="F180" s="21"/>
      <c r="G180" s="21"/>
      <c r="H180" s="16"/>
      <c r="I180" s="21"/>
      <c r="J180" s="21"/>
      <c r="K180" s="21"/>
      <c r="L180" s="21"/>
      <c r="M180">
        <v>6.1379999999999999</v>
      </c>
      <c r="N180">
        <v>6.1379999999999999</v>
      </c>
      <c r="Q180">
        <f t="shared" si="8"/>
        <v>0</v>
      </c>
    </row>
    <row r="181" spans="1:17" x14ac:dyDescent="0.25">
      <c r="A181" s="77" t="s">
        <v>467</v>
      </c>
      <c r="B181" s="77" t="s">
        <v>467</v>
      </c>
      <c r="C181" s="21">
        <v>510.48895033269474</v>
      </c>
      <c r="D181" s="21">
        <v>510.48895033269474</v>
      </c>
      <c r="E181" s="21">
        <v>150.3702370196207</v>
      </c>
      <c r="F181" s="21">
        <v>7</v>
      </c>
      <c r="G181" s="21"/>
      <c r="H181" s="16">
        <f t="shared" si="6"/>
        <v>75.185118509810351</v>
      </c>
      <c r="I181" s="21">
        <f t="shared" si="7"/>
        <v>0.29456119847769818</v>
      </c>
      <c r="J181" s="21"/>
      <c r="K181" s="21"/>
      <c r="L181" s="21"/>
      <c r="Q181">
        <f t="shared" si="8"/>
        <v>0</v>
      </c>
    </row>
    <row r="182" spans="1:17" x14ac:dyDescent="0.25">
      <c r="A182" s="77" t="s">
        <v>468</v>
      </c>
      <c r="B182" s="77" t="s">
        <v>468</v>
      </c>
      <c r="C182" s="21"/>
      <c r="D182" s="21"/>
      <c r="E182" s="21"/>
      <c r="F182" s="21"/>
      <c r="G182" s="21"/>
      <c r="H182" s="16"/>
      <c r="I182" s="21"/>
      <c r="J182" s="21"/>
      <c r="K182" s="21"/>
      <c r="L182" s="21"/>
      <c r="M182">
        <v>18.579999999999998</v>
      </c>
      <c r="N182">
        <v>18.579999999999998</v>
      </c>
      <c r="Q182">
        <f t="shared" si="8"/>
        <v>0</v>
      </c>
    </row>
    <row r="183" spans="1:17" x14ac:dyDescent="0.25">
      <c r="A183" s="77" t="s">
        <v>469</v>
      </c>
      <c r="B183" s="77" t="s">
        <v>469</v>
      </c>
      <c r="C183" s="21"/>
      <c r="D183" s="21"/>
      <c r="E183" s="21"/>
      <c r="F183" s="21"/>
      <c r="G183" s="21"/>
      <c r="H183" s="16"/>
      <c r="I183" s="21"/>
      <c r="J183" s="21"/>
      <c r="K183" s="21"/>
      <c r="L183" s="21"/>
      <c r="Q183">
        <f t="shared" si="8"/>
        <v>0</v>
      </c>
    </row>
    <row r="184" spans="1:17" x14ac:dyDescent="0.25">
      <c r="A184" s="77"/>
      <c r="B184" s="77"/>
      <c r="C184" s="21"/>
      <c r="D184" s="21"/>
      <c r="E184" s="21"/>
      <c r="F184" s="21"/>
      <c r="G184" s="21"/>
      <c r="H184" s="16"/>
      <c r="I184" s="21"/>
      <c r="J184" s="21"/>
      <c r="K184" s="21"/>
      <c r="L184" s="21"/>
      <c r="Q184">
        <f t="shared" si="8"/>
        <v>0</v>
      </c>
    </row>
    <row r="185" spans="1:17" x14ac:dyDescent="0.25">
      <c r="A185" s="77" t="s">
        <v>470</v>
      </c>
      <c r="B185" s="77" t="s">
        <v>470</v>
      </c>
      <c r="C185" s="21">
        <v>662.33022782952548</v>
      </c>
      <c r="D185" s="21">
        <v>662.33022782952548</v>
      </c>
      <c r="E185" s="21">
        <v>98.862900817469139</v>
      </c>
      <c r="F185" s="21">
        <v>11</v>
      </c>
      <c r="G185" s="23">
        <v>604.32000000000005</v>
      </c>
      <c r="H185" s="16">
        <f t="shared" si="6"/>
        <v>49.43145040873457</v>
      </c>
      <c r="I185" s="21">
        <f t="shared" si="7"/>
        <v>0.14926527080221841</v>
      </c>
      <c r="J185" s="21"/>
      <c r="K185" s="21"/>
      <c r="L185" s="21"/>
      <c r="M185" s="134">
        <v>18.667000000000002</v>
      </c>
      <c r="N185" s="134">
        <v>18.667000000000002</v>
      </c>
      <c r="O185">
        <v>19.8</v>
      </c>
      <c r="Q185">
        <f t="shared" si="8"/>
        <v>3.5642222152946639</v>
      </c>
    </row>
    <row r="186" spans="1:17" x14ac:dyDescent="0.25">
      <c r="A186" s="77" t="s">
        <v>471</v>
      </c>
      <c r="B186" s="77" t="s">
        <v>471</v>
      </c>
      <c r="C186" s="21">
        <v>479.62002458579155</v>
      </c>
      <c r="D186" s="21">
        <v>479.62002458579155</v>
      </c>
      <c r="E186" s="21">
        <v>79.452382880616554</v>
      </c>
      <c r="F186" s="21">
        <v>8</v>
      </c>
      <c r="G186" s="23">
        <v>673.39</v>
      </c>
      <c r="H186" s="16">
        <f t="shared" si="6"/>
        <v>39.726191440308277</v>
      </c>
      <c r="I186" s="21">
        <f t="shared" si="7"/>
        <v>0.16565693425588945</v>
      </c>
      <c r="J186" s="21"/>
      <c r="K186" s="21"/>
      <c r="L186" s="21"/>
      <c r="M186" s="134">
        <v>18.667000000000002</v>
      </c>
      <c r="N186" s="134">
        <v>18.667000000000002</v>
      </c>
      <c r="O186">
        <v>19.8</v>
      </c>
      <c r="Q186">
        <f t="shared" si="8"/>
        <v>3.5642222152946639</v>
      </c>
    </row>
    <row r="187" spans="1:17" x14ac:dyDescent="0.25">
      <c r="A187" s="77" t="s">
        <v>472</v>
      </c>
      <c r="B187" s="77" t="s">
        <v>472</v>
      </c>
      <c r="C187" s="21">
        <v>34.551693934998326</v>
      </c>
      <c r="D187" s="21">
        <v>34.551693934998326</v>
      </c>
      <c r="E187" s="21">
        <v>24.221095463849551</v>
      </c>
      <c r="F187" s="21">
        <v>11</v>
      </c>
      <c r="G187" s="23">
        <v>47.406999999999996</v>
      </c>
      <c r="H187" s="16">
        <f t="shared" si="6"/>
        <v>12.110547731924775</v>
      </c>
      <c r="I187" s="21">
        <f t="shared" si="7"/>
        <v>0.7010103617326664</v>
      </c>
      <c r="J187" s="21"/>
      <c r="K187" s="21"/>
      <c r="L187" s="21"/>
      <c r="O187">
        <v>3.6</v>
      </c>
      <c r="Q187">
        <f t="shared" si="8"/>
        <v>1.6662292759401391</v>
      </c>
    </row>
    <row r="188" spans="1:17" x14ac:dyDescent="0.25">
      <c r="A188" s="77" t="s">
        <v>473</v>
      </c>
      <c r="B188" s="77" t="s">
        <v>473</v>
      </c>
      <c r="C188" s="21">
        <v>41.781762038141466</v>
      </c>
      <c r="D188" s="21">
        <v>41.781762038141466</v>
      </c>
      <c r="E188" s="21">
        <v>25.839017143125226</v>
      </c>
      <c r="F188" s="21">
        <v>11</v>
      </c>
      <c r="G188" s="23">
        <v>13.84</v>
      </c>
      <c r="H188" s="16">
        <f t="shared" si="6"/>
        <v>12.919508571562613</v>
      </c>
      <c r="I188" s="21">
        <f t="shared" si="7"/>
        <v>0.61842813425478493</v>
      </c>
      <c r="J188" s="21"/>
      <c r="K188" s="21"/>
      <c r="L188" s="21"/>
      <c r="O188">
        <v>7.6</v>
      </c>
      <c r="Q188">
        <f t="shared" si="8"/>
        <v>2.3702151801049625</v>
      </c>
    </row>
    <row r="189" spans="1:17" x14ac:dyDescent="0.25">
      <c r="A189" s="77" t="s">
        <v>474</v>
      </c>
      <c r="B189" s="77" t="s">
        <v>474</v>
      </c>
      <c r="C189" s="21">
        <v>171.67731240756856</v>
      </c>
      <c r="D189" s="21">
        <v>171.67731240756856</v>
      </c>
      <c r="E189" s="21">
        <v>125.0057075994219</v>
      </c>
      <c r="F189" s="21">
        <v>12</v>
      </c>
      <c r="G189" s="23">
        <v>160.71</v>
      </c>
      <c r="H189" s="16">
        <f t="shared" si="6"/>
        <v>62.502853799710948</v>
      </c>
      <c r="I189" s="21">
        <f t="shared" si="7"/>
        <v>0.72814343285298833</v>
      </c>
      <c r="J189" s="21"/>
      <c r="K189" s="21"/>
      <c r="L189" s="21"/>
      <c r="O189">
        <v>9.8000000000000007</v>
      </c>
      <c r="Q189">
        <f t="shared" si="8"/>
        <v>2.6592630558107637</v>
      </c>
    </row>
    <row r="190" spans="1:17" x14ac:dyDescent="0.25">
      <c r="A190" s="77" t="s">
        <v>475</v>
      </c>
      <c r="B190" s="77" t="s">
        <v>475</v>
      </c>
      <c r="C190" s="60">
        <v>0.45972048558395928</v>
      </c>
      <c r="D190" s="60">
        <v>0.45972048558395928</v>
      </c>
      <c r="E190" s="21">
        <v>0.49146187503023747</v>
      </c>
      <c r="F190" s="21">
        <v>8</v>
      </c>
      <c r="G190" s="23">
        <v>0.2467</v>
      </c>
      <c r="H190" s="16">
        <f t="shared" si="6"/>
        <v>0.24573093751511874</v>
      </c>
      <c r="I190" s="21">
        <f t="shared" si="7"/>
        <v>1.0690449750264202</v>
      </c>
      <c r="J190" s="21"/>
      <c r="K190" s="21"/>
      <c r="L190" s="21"/>
      <c r="O190">
        <v>0.4</v>
      </c>
      <c r="Q190">
        <f t="shared" si="8"/>
        <v>0.56455292046007521</v>
      </c>
    </row>
    <row r="191" spans="1:17" x14ac:dyDescent="0.25">
      <c r="A191" s="77" t="s">
        <v>476</v>
      </c>
      <c r="B191" s="77" t="s">
        <v>476</v>
      </c>
      <c r="C191" s="21">
        <v>3.6803230882826199</v>
      </c>
      <c r="D191" s="21">
        <v>3.6803230882826199</v>
      </c>
      <c r="E191" s="21">
        <v>3.7832532977240541</v>
      </c>
      <c r="F191" s="21">
        <v>10</v>
      </c>
      <c r="G191" s="23">
        <v>8.0199999999999994E-2</v>
      </c>
      <c r="H191" s="16">
        <f t="shared" si="6"/>
        <v>1.891626648862027</v>
      </c>
      <c r="I191" s="21">
        <f t="shared" si="7"/>
        <v>1.0279677101635838</v>
      </c>
      <c r="J191" s="21"/>
      <c r="K191" s="21"/>
      <c r="L191" s="21"/>
      <c r="M191" s="134">
        <v>1.6</v>
      </c>
      <c r="N191" s="134">
        <v>1.6</v>
      </c>
      <c r="O191">
        <v>1.6</v>
      </c>
      <c r="Q191">
        <f t="shared" si="8"/>
        <v>1.1222833866720117</v>
      </c>
    </row>
    <row r="192" spans="1:17" x14ac:dyDescent="0.25">
      <c r="A192" s="77" t="s">
        <v>477</v>
      </c>
      <c r="B192" s="77" t="s">
        <v>477</v>
      </c>
      <c r="C192" s="21">
        <v>2.392713374304229</v>
      </c>
      <c r="D192" s="21">
        <v>2.392713374304229</v>
      </c>
      <c r="E192" s="21">
        <v>2.3455229718351061</v>
      </c>
      <c r="F192" s="21">
        <v>10</v>
      </c>
      <c r="G192" s="23">
        <v>8.9099999999999999E-2</v>
      </c>
      <c r="H192" s="16">
        <f t="shared" si="6"/>
        <v>1.172761485917553</v>
      </c>
      <c r="I192" s="21">
        <f t="shared" si="7"/>
        <v>0.9802774527965159</v>
      </c>
      <c r="J192" s="21"/>
      <c r="K192" s="21"/>
      <c r="L192" s="21"/>
      <c r="M192" s="134">
        <v>1.29</v>
      </c>
      <c r="N192" s="134">
        <v>1.29</v>
      </c>
      <c r="O192">
        <v>3</v>
      </c>
      <c r="Q192">
        <f t="shared" si="8"/>
        <v>1.525778489820852</v>
      </c>
    </row>
    <row r="193" spans="1:17" x14ac:dyDescent="0.25">
      <c r="A193" s="77" t="s">
        <v>478</v>
      </c>
      <c r="B193" s="77" t="s">
        <v>478</v>
      </c>
      <c r="C193" s="21">
        <v>123.18620020064485</v>
      </c>
      <c r="D193" s="21">
        <v>123.18620020064485</v>
      </c>
      <c r="E193" s="21">
        <v>26.60856019002404</v>
      </c>
      <c r="F193" s="21">
        <v>8</v>
      </c>
      <c r="G193" s="23">
        <v>65.355000000000004</v>
      </c>
      <c r="H193" s="16">
        <f t="shared" si="6"/>
        <v>13.30428009501202</v>
      </c>
      <c r="I193" s="21">
        <f t="shared" si="7"/>
        <v>0.21600276773440691</v>
      </c>
      <c r="J193" s="21"/>
      <c r="K193" s="21"/>
      <c r="L193" s="21"/>
      <c r="Q193">
        <f t="shared" si="8"/>
        <v>0</v>
      </c>
    </row>
    <row r="194" spans="1:17" x14ac:dyDescent="0.25">
      <c r="A194" s="77" t="s">
        <v>479</v>
      </c>
      <c r="B194" s="77" t="s">
        <v>479</v>
      </c>
      <c r="C194" s="57">
        <v>0.1542641775723663</v>
      </c>
      <c r="D194" s="57">
        <v>0.1542641775723663</v>
      </c>
      <c r="E194" s="21">
        <v>0.37786852064239407</v>
      </c>
      <c r="F194" s="21">
        <v>6</v>
      </c>
      <c r="G194" s="23">
        <v>-7.4999999999999997E-3</v>
      </c>
      <c r="H194" s="16">
        <f t="shared" si="6"/>
        <v>0.18893426032119703</v>
      </c>
      <c r="I194" s="21">
        <f t="shared" si="7"/>
        <v>2.4494897427831783</v>
      </c>
      <c r="J194" s="21"/>
      <c r="K194" s="21"/>
      <c r="L194" s="21"/>
      <c r="M194" s="134">
        <v>0</v>
      </c>
      <c r="N194" s="134">
        <v>0</v>
      </c>
      <c r="O194">
        <v>0</v>
      </c>
      <c r="Q194">
        <f t="shared" si="8"/>
        <v>0</v>
      </c>
    </row>
    <row r="195" spans="1:17" x14ac:dyDescent="0.25">
      <c r="A195" s="77" t="s">
        <v>480</v>
      </c>
      <c r="B195" s="77" t="s">
        <v>480</v>
      </c>
      <c r="C195" s="60">
        <v>0.24928773892128567</v>
      </c>
      <c r="D195" s="60">
        <v>0.24928773892128567</v>
      </c>
      <c r="E195" s="21">
        <v>0.42695457093318245</v>
      </c>
      <c r="F195" s="21">
        <v>11</v>
      </c>
      <c r="G195" s="23">
        <v>0.36009999999999998</v>
      </c>
      <c r="H195" s="16">
        <f t="shared" si="6"/>
        <v>0.21347728546659123</v>
      </c>
      <c r="I195" s="21">
        <f t="shared" si="7"/>
        <v>1.712697835764784</v>
      </c>
      <c r="J195" s="21"/>
      <c r="K195" s="21"/>
      <c r="L195" s="21"/>
      <c r="M195" s="134">
        <v>0.66500000000000004</v>
      </c>
      <c r="N195" s="134">
        <v>0.66500000000000004</v>
      </c>
      <c r="O195">
        <v>0</v>
      </c>
      <c r="Q195">
        <f t="shared" si="8"/>
        <v>0</v>
      </c>
    </row>
    <row r="196" spans="1:17" x14ac:dyDescent="0.25">
      <c r="A196" s="77" t="s">
        <v>481</v>
      </c>
      <c r="B196" s="77" t="s">
        <v>481</v>
      </c>
      <c r="C196" s="21">
        <v>3.1027032928790379</v>
      </c>
      <c r="D196" s="21">
        <v>3.1027032928790379</v>
      </c>
      <c r="E196" s="21">
        <v>1.8352879274503346</v>
      </c>
      <c r="F196" s="21">
        <v>8</v>
      </c>
      <c r="G196" s="23">
        <v>0.2611</v>
      </c>
      <c r="H196" s="16">
        <f t="shared" ref="H196:H247" si="9">E196/2</f>
        <v>0.91764396372516732</v>
      </c>
      <c r="I196" s="21">
        <f t="shared" ref="I196:I247" si="10">SQRT((E196/D196)^2)</f>
        <v>0.59151254703035028</v>
      </c>
      <c r="J196" s="21"/>
      <c r="K196" s="21"/>
      <c r="L196" s="21"/>
      <c r="M196" s="134">
        <v>0.66500000000000004</v>
      </c>
      <c r="N196" s="134">
        <v>0.66500000000000004</v>
      </c>
      <c r="O196">
        <v>0</v>
      </c>
      <c r="Q196">
        <f t="shared" si="8"/>
        <v>0</v>
      </c>
    </row>
    <row r="197" spans="1:17" x14ac:dyDescent="0.25">
      <c r="A197" s="77" t="s">
        <v>482</v>
      </c>
      <c r="B197" s="77" t="s">
        <v>482</v>
      </c>
      <c r="C197" s="21">
        <v>-0.91877861980658637</v>
      </c>
      <c r="D197" s="21"/>
      <c r="E197" s="21">
        <v>2.0378681654668459E-4</v>
      </c>
      <c r="F197" s="21">
        <v>4</v>
      </c>
      <c r="G197" s="23">
        <v>6.2600000000000003E-2</v>
      </c>
      <c r="H197" s="16">
        <f t="shared" si="9"/>
        <v>1.0189340827334229E-4</v>
      </c>
      <c r="I197" s="21" t="e">
        <f t="shared" si="10"/>
        <v>#DIV/0!</v>
      </c>
      <c r="J197" s="21"/>
      <c r="K197" s="21"/>
      <c r="L197" s="21"/>
      <c r="O197">
        <v>14.2</v>
      </c>
      <c r="Q197">
        <f t="shared" ref="Q197:Q254" si="11">2*(SQRT((O197*(100-O197)/500)))</f>
        <v>3.1219993593849438</v>
      </c>
    </row>
    <row r="198" spans="1:17" x14ac:dyDescent="0.25">
      <c r="A198" s="77" t="s">
        <v>483</v>
      </c>
      <c r="B198" s="77" t="s">
        <v>483</v>
      </c>
      <c r="C198" s="21">
        <v>95.068248473663417</v>
      </c>
      <c r="D198" s="21">
        <v>95.068248473663417</v>
      </c>
      <c r="E198" s="21">
        <v>15.633646778966092</v>
      </c>
      <c r="F198" s="21">
        <v>9</v>
      </c>
      <c r="G198" s="23">
        <v>72.668999999999997</v>
      </c>
      <c r="H198" s="16">
        <f t="shared" si="9"/>
        <v>7.8168233894830461</v>
      </c>
      <c r="I198" s="21">
        <f t="shared" si="10"/>
        <v>0.16444656370520019</v>
      </c>
      <c r="J198" s="21"/>
      <c r="K198" s="21"/>
      <c r="L198" s="21"/>
      <c r="M198" s="134">
        <v>9.2070000000000007</v>
      </c>
      <c r="N198" s="134">
        <v>9.2070000000000007</v>
      </c>
      <c r="O198">
        <v>7.8</v>
      </c>
      <c r="Q198">
        <f t="shared" si="11"/>
        <v>2.3985995914282983</v>
      </c>
    </row>
    <row r="199" spans="1:17" x14ac:dyDescent="0.25">
      <c r="A199" s="77" t="s">
        <v>484</v>
      </c>
      <c r="B199" s="77" t="s">
        <v>484</v>
      </c>
      <c r="C199" s="21">
        <v>0.41899136395195863</v>
      </c>
      <c r="D199" s="21">
        <v>0.41899136395195863</v>
      </c>
      <c r="E199" s="21">
        <v>0.63498688544467385</v>
      </c>
      <c r="F199" s="21">
        <v>11</v>
      </c>
      <c r="G199" s="23">
        <v>6.7799999999999999E-2</v>
      </c>
      <c r="H199" s="16">
        <f t="shared" si="9"/>
        <v>0.31749344272233693</v>
      </c>
      <c r="I199" s="21">
        <f t="shared" si="10"/>
        <v>1.5155130632178881</v>
      </c>
      <c r="J199" s="21"/>
      <c r="K199" s="21"/>
      <c r="L199" s="21"/>
      <c r="Q199">
        <f t="shared" si="11"/>
        <v>0</v>
      </c>
    </row>
    <row r="200" spans="1:17" ht="15.75" thickBot="1" x14ac:dyDescent="0.3">
      <c r="A200" s="77" t="s">
        <v>420</v>
      </c>
      <c r="B200" s="77" t="s">
        <v>420</v>
      </c>
      <c r="C200" s="21">
        <v>0.33611244892061115</v>
      </c>
      <c r="D200" s="21">
        <v>0.33611244892061115</v>
      </c>
      <c r="E200" s="21">
        <v>0.46634035696881293</v>
      </c>
      <c r="F200" s="21">
        <v>11</v>
      </c>
      <c r="G200" s="23">
        <v>2.5100000000000001E-2</v>
      </c>
      <c r="H200" s="16">
        <f t="shared" si="9"/>
        <v>0.23317017848440647</v>
      </c>
      <c r="I200" s="21">
        <f t="shared" si="10"/>
        <v>1.3874533908708668</v>
      </c>
      <c r="J200" s="21"/>
      <c r="K200" s="21"/>
      <c r="L200" s="21"/>
      <c r="M200" s="134">
        <v>0.105</v>
      </c>
      <c r="N200" s="134">
        <v>0.105</v>
      </c>
      <c r="O200">
        <v>0.2</v>
      </c>
      <c r="Q200">
        <f t="shared" si="11"/>
        <v>0.39959979979974969</v>
      </c>
    </row>
    <row r="201" spans="1:17" ht="15.75" thickBot="1" x14ac:dyDescent="0.3">
      <c r="A201" s="77" t="s">
        <v>442</v>
      </c>
      <c r="B201" s="77" t="s">
        <v>442</v>
      </c>
      <c r="C201" s="21">
        <v>554.29490675970703</v>
      </c>
      <c r="D201" s="21">
        <v>554.29490675970703</v>
      </c>
      <c r="E201" s="21">
        <v>49.02828077600067</v>
      </c>
      <c r="F201" s="21">
        <v>11</v>
      </c>
      <c r="G201" s="23">
        <v>372.15</v>
      </c>
      <c r="H201" s="16">
        <f t="shared" si="9"/>
        <v>24.514140388000335</v>
      </c>
      <c r="I201" s="21">
        <f t="shared" si="10"/>
        <v>8.8451616960743551E-2</v>
      </c>
      <c r="J201">
        <v>543</v>
      </c>
      <c r="K201" s="149">
        <v>394.86</v>
      </c>
      <c r="L201" s="21"/>
      <c r="O201">
        <v>12.6</v>
      </c>
      <c r="Q201">
        <f t="shared" si="11"/>
        <v>2.968150939558162</v>
      </c>
    </row>
    <row r="202" spans="1:17" ht="15.75" thickBot="1" x14ac:dyDescent="0.3">
      <c r="A202" s="77" t="s">
        <v>433</v>
      </c>
      <c r="B202" s="77" t="s">
        <v>433</v>
      </c>
      <c r="C202" s="21">
        <v>6.4464415278853702</v>
      </c>
      <c r="D202" s="21">
        <v>6.4464415278853702</v>
      </c>
      <c r="E202" s="21">
        <v>3.0904248652742994</v>
      </c>
      <c r="F202" s="21">
        <v>11</v>
      </c>
      <c r="G202" s="23">
        <v>1.1951000000000001</v>
      </c>
      <c r="H202" s="16">
        <f t="shared" si="9"/>
        <v>1.5452124326371497</v>
      </c>
      <c r="I202" s="21">
        <f t="shared" si="10"/>
        <v>0.47940012360401463</v>
      </c>
      <c r="J202">
        <v>5.5</v>
      </c>
      <c r="K202" s="149">
        <v>1.2252000000000001</v>
      </c>
      <c r="L202" s="21"/>
      <c r="Q202">
        <f t="shared" si="11"/>
        <v>0</v>
      </c>
    </row>
    <row r="203" spans="1:17" x14ac:dyDescent="0.25">
      <c r="A203" s="77" t="s">
        <v>437</v>
      </c>
      <c r="B203" s="77" t="s">
        <v>437</v>
      </c>
      <c r="C203" s="21">
        <v>39.264051697825415</v>
      </c>
      <c r="D203" s="21">
        <v>39.264051697825415</v>
      </c>
      <c r="E203" s="21">
        <v>18.923902201571817</v>
      </c>
      <c r="F203" s="21">
        <v>13</v>
      </c>
      <c r="G203" s="23">
        <v>17.234999999999999</v>
      </c>
      <c r="H203" s="16">
        <f t="shared" si="9"/>
        <v>9.4619511007859085</v>
      </c>
      <c r="I203" s="21">
        <f t="shared" si="10"/>
        <v>0.48196508977752522</v>
      </c>
      <c r="J203" s="21">
        <v>22</v>
      </c>
      <c r="K203" s="21">
        <v>18.241</v>
      </c>
      <c r="L203" s="21"/>
      <c r="O203">
        <v>10.6</v>
      </c>
      <c r="Q203">
        <f t="shared" si="11"/>
        <v>2.7533833732337385</v>
      </c>
    </row>
    <row r="204" spans="1:17" x14ac:dyDescent="0.25">
      <c r="A204" s="84" t="s">
        <v>485</v>
      </c>
      <c r="B204" s="84" t="s">
        <v>485</v>
      </c>
      <c r="C204">
        <v>3.3766182540455438</v>
      </c>
      <c r="D204">
        <v>3.3766182540455438</v>
      </c>
      <c r="E204">
        <v>3.7680374934471677</v>
      </c>
      <c r="F204">
        <v>9</v>
      </c>
      <c r="G204" s="23">
        <v>0.2394</v>
      </c>
      <c r="H204">
        <v>1.8840187467235838</v>
      </c>
      <c r="I204">
        <v>1.1159204890670311</v>
      </c>
      <c r="M204" s="134">
        <v>1.421</v>
      </c>
      <c r="N204" s="134">
        <v>1.421</v>
      </c>
      <c r="O204">
        <v>2.9</v>
      </c>
      <c r="Q204">
        <f t="shared" si="11"/>
        <v>1.5009063928173534</v>
      </c>
    </row>
    <row r="205" spans="1:17" x14ac:dyDescent="0.25">
      <c r="A205" s="84" t="s">
        <v>486</v>
      </c>
      <c r="B205" s="84" t="s">
        <v>486</v>
      </c>
      <c r="C205">
        <v>4.2068746545826965</v>
      </c>
      <c r="D205">
        <v>4.2068746545826965</v>
      </c>
      <c r="E205">
        <v>3.8619070646401883</v>
      </c>
      <c r="F205">
        <v>7</v>
      </c>
      <c r="G205" s="23">
        <v>0.1837</v>
      </c>
      <c r="H205">
        <v>1.9309535323200941</v>
      </c>
      <c r="I205">
        <v>0.91799908048918855</v>
      </c>
      <c r="M205" s="134">
        <v>1.8620000000000001</v>
      </c>
      <c r="N205" s="134">
        <v>1.8620000000000001</v>
      </c>
      <c r="O205">
        <v>2.2999999999999998</v>
      </c>
      <c r="Q205">
        <f t="shared" si="11"/>
        <v>1.3407758947713819</v>
      </c>
    </row>
    <row r="206" spans="1:17" x14ac:dyDescent="0.25">
      <c r="A206" s="84" t="s">
        <v>487</v>
      </c>
      <c r="B206" s="84" t="s">
        <v>487</v>
      </c>
      <c r="C206">
        <v>6.217956778527217</v>
      </c>
      <c r="D206">
        <v>6.217956778527217</v>
      </c>
      <c r="E206">
        <v>8.5568176557971647</v>
      </c>
      <c r="F206">
        <v>8</v>
      </c>
      <c r="G206" s="23">
        <v>2.2017000000000002</v>
      </c>
      <c r="H206">
        <v>4.2784088278985823</v>
      </c>
      <c r="I206">
        <v>1.3761462101741933</v>
      </c>
      <c r="J206">
        <v>0</v>
      </c>
      <c r="K206">
        <v>0.18079999999999999</v>
      </c>
      <c r="M206" s="134">
        <v>6.6130000000000004</v>
      </c>
      <c r="N206" s="134">
        <v>6.6130000000000004</v>
      </c>
      <c r="O206">
        <v>7.5</v>
      </c>
      <c r="Q206">
        <f t="shared" si="11"/>
        <v>2.3558437978779492</v>
      </c>
    </row>
    <row r="207" spans="1:17" x14ac:dyDescent="0.25">
      <c r="A207" s="84" t="s">
        <v>488</v>
      </c>
      <c r="B207" s="84" t="s">
        <v>488</v>
      </c>
      <c r="C207">
        <v>25.10128669447008</v>
      </c>
      <c r="D207">
        <v>25.10128669447008</v>
      </c>
      <c r="E207">
        <v>25.699742206387061</v>
      </c>
      <c r="F207">
        <v>9</v>
      </c>
      <c r="G207" s="23">
        <v>0.60360000000000003</v>
      </c>
      <c r="H207">
        <v>12.84987110319353</v>
      </c>
      <c r="I207">
        <v>1.023841626893526</v>
      </c>
      <c r="K207">
        <v>0.70289999999999997</v>
      </c>
      <c r="M207" s="134">
        <v>8.0120000000000005</v>
      </c>
      <c r="N207" s="134">
        <v>8.0120000000000005</v>
      </c>
      <c r="O207">
        <v>9.1</v>
      </c>
      <c r="Q207">
        <f t="shared" si="11"/>
        <v>2.5724540812228311</v>
      </c>
    </row>
    <row r="208" spans="1:17" ht="15.75" thickBot="1" x14ac:dyDescent="0.3">
      <c r="A208" s="84" t="s">
        <v>434</v>
      </c>
      <c r="B208" s="84" t="s">
        <v>434</v>
      </c>
      <c r="J208">
        <v>13.75</v>
      </c>
      <c r="K208">
        <v>9.1317000000000004</v>
      </c>
      <c r="O208">
        <v>11.4</v>
      </c>
      <c r="Q208">
        <f t="shared" si="11"/>
        <v>2.8425903679566638</v>
      </c>
    </row>
    <row r="209" spans="1:17" ht="15.75" thickBot="1" x14ac:dyDescent="0.3">
      <c r="A209" s="84" t="s">
        <v>435</v>
      </c>
      <c r="B209" s="84" t="s">
        <v>435</v>
      </c>
      <c r="J209">
        <v>29</v>
      </c>
      <c r="K209" s="149">
        <v>4.9688999999999997</v>
      </c>
      <c r="O209">
        <v>10.6</v>
      </c>
      <c r="Q209">
        <f t="shared" si="11"/>
        <v>2.7533833732337385</v>
      </c>
    </row>
    <row r="210" spans="1:17" x14ac:dyDescent="0.25">
      <c r="A210" s="84" t="s">
        <v>438</v>
      </c>
      <c r="B210" s="84" t="s">
        <v>438</v>
      </c>
      <c r="J210">
        <v>16.5</v>
      </c>
      <c r="K210">
        <v>8.5728000000000009</v>
      </c>
      <c r="O210">
        <v>3.6</v>
      </c>
      <c r="Q210">
        <f t="shared" si="11"/>
        <v>1.6662292759401391</v>
      </c>
    </row>
    <row r="211" spans="1:17" x14ac:dyDescent="0.25">
      <c r="A211" s="84" t="s">
        <v>432</v>
      </c>
      <c r="B211" s="84" t="s">
        <v>432</v>
      </c>
      <c r="J211">
        <v>0</v>
      </c>
      <c r="K211">
        <v>4.19E-2</v>
      </c>
      <c r="O211">
        <v>6.8</v>
      </c>
      <c r="Q211">
        <f t="shared" si="11"/>
        <v>2.251683814393131</v>
      </c>
    </row>
    <row r="212" spans="1:17" x14ac:dyDescent="0.25">
      <c r="A212" s="84" t="s">
        <v>446</v>
      </c>
      <c r="B212" s="84" t="s">
        <v>446</v>
      </c>
      <c r="J212">
        <v>0</v>
      </c>
      <c r="K212">
        <v>0.72170000000000001</v>
      </c>
      <c r="O212">
        <v>0.2</v>
      </c>
      <c r="Q212">
        <f t="shared" si="11"/>
        <v>0.39959979979974969</v>
      </c>
    </row>
    <row r="213" spans="1:17" x14ac:dyDescent="0.25">
      <c r="A213" s="84" t="s">
        <v>440</v>
      </c>
      <c r="B213" s="84" t="s">
        <v>440</v>
      </c>
      <c r="J213">
        <v>159.5</v>
      </c>
      <c r="K213">
        <v>112.625</v>
      </c>
      <c r="O213">
        <v>9</v>
      </c>
      <c r="Q213">
        <f t="shared" si="11"/>
        <v>2.5596874809241847</v>
      </c>
    </row>
    <row r="214" spans="1:17" x14ac:dyDescent="0.25">
      <c r="A214" s="84" t="s">
        <v>454</v>
      </c>
      <c r="B214" s="84" t="s">
        <v>454</v>
      </c>
      <c r="J214">
        <v>33</v>
      </c>
      <c r="K214">
        <v>3.9805999999999999</v>
      </c>
      <c r="Q214">
        <f t="shared" si="11"/>
        <v>0</v>
      </c>
    </row>
    <row r="215" spans="1:17" x14ac:dyDescent="0.25">
      <c r="A215" s="84" t="s">
        <v>452</v>
      </c>
      <c r="B215" s="84" t="s">
        <v>452</v>
      </c>
      <c r="J215">
        <v>114</v>
      </c>
      <c r="K215">
        <v>33.043999999999997</v>
      </c>
      <c r="O215">
        <v>15</v>
      </c>
      <c r="Q215">
        <f t="shared" si="11"/>
        <v>3.1937438845342623</v>
      </c>
    </row>
    <row r="216" spans="1:17" x14ac:dyDescent="0.25">
      <c r="A216" s="84" t="s">
        <v>444</v>
      </c>
      <c r="B216" s="84" t="s">
        <v>444</v>
      </c>
      <c r="J216">
        <v>383</v>
      </c>
      <c r="K216">
        <v>433.5</v>
      </c>
      <c r="O216">
        <v>13</v>
      </c>
      <c r="Q216">
        <f t="shared" si="11"/>
        <v>3.0079893616833155</v>
      </c>
    </row>
    <row r="217" spans="1:17" x14ac:dyDescent="0.25">
      <c r="A217" s="84"/>
      <c r="Q217">
        <f t="shared" si="11"/>
        <v>0</v>
      </c>
    </row>
    <row r="218" spans="1:17" x14ac:dyDescent="0.25">
      <c r="Q218">
        <f t="shared" si="11"/>
        <v>0</v>
      </c>
    </row>
    <row r="219" spans="1:17" x14ac:dyDescent="0.25">
      <c r="Q219">
        <f t="shared" si="11"/>
        <v>0</v>
      </c>
    </row>
    <row r="220" spans="1:17" x14ac:dyDescent="0.25">
      <c r="Q220">
        <f t="shared" si="11"/>
        <v>0</v>
      </c>
    </row>
    <row r="221" spans="1:17" x14ac:dyDescent="0.25">
      <c r="Q221">
        <f t="shared" si="11"/>
        <v>0</v>
      </c>
    </row>
    <row r="222" spans="1:17" x14ac:dyDescent="0.25">
      <c r="Q222">
        <f t="shared" si="11"/>
        <v>0</v>
      </c>
    </row>
    <row r="223" spans="1:17" x14ac:dyDescent="0.25">
      <c r="A223" s="84"/>
      <c r="Q223">
        <f t="shared" si="11"/>
        <v>0</v>
      </c>
    </row>
    <row r="224" spans="1:17" x14ac:dyDescent="0.25">
      <c r="A224" s="84" t="s">
        <v>489</v>
      </c>
      <c r="Q224">
        <f t="shared" si="11"/>
        <v>0</v>
      </c>
    </row>
    <row r="225" spans="1:17" x14ac:dyDescent="0.25">
      <c r="A225" s="84" t="s">
        <v>490</v>
      </c>
      <c r="Q225">
        <f t="shared" si="11"/>
        <v>0</v>
      </c>
    </row>
    <row r="226" spans="1:17" x14ac:dyDescent="0.25">
      <c r="A226" s="84" t="s">
        <v>491</v>
      </c>
      <c r="Q226">
        <f t="shared" si="11"/>
        <v>0</v>
      </c>
    </row>
    <row r="227" spans="1:17" x14ac:dyDescent="0.25">
      <c r="A227" s="84" t="s">
        <v>492</v>
      </c>
      <c r="Q227">
        <f t="shared" si="11"/>
        <v>0</v>
      </c>
    </row>
    <row r="228" spans="1:17" x14ac:dyDescent="0.25">
      <c r="A228" s="84" t="s">
        <v>493</v>
      </c>
      <c r="Q228">
        <f t="shared" si="11"/>
        <v>0</v>
      </c>
    </row>
    <row r="229" spans="1:17" x14ac:dyDescent="0.25">
      <c r="A229" s="84" t="s">
        <v>494</v>
      </c>
      <c r="O229">
        <v>8</v>
      </c>
      <c r="Q229">
        <f t="shared" si="11"/>
        <v>2.4265201420964964</v>
      </c>
    </row>
    <row r="230" spans="1:17" x14ac:dyDescent="0.25">
      <c r="A230" s="84" t="s">
        <v>495</v>
      </c>
      <c r="Q230">
        <f t="shared" si="11"/>
        <v>0</v>
      </c>
    </row>
    <row r="231" spans="1:17" x14ac:dyDescent="0.25">
      <c r="A231" s="84" t="s">
        <v>496</v>
      </c>
      <c r="Q231">
        <f t="shared" si="11"/>
        <v>0</v>
      </c>
    </row>
    <row r="232" spans="1:17" x14ac:dyDescent="0.25">
      <c r="A232" s="84" t="s">
        <v>497</v>
      </c>
      <c r="Q232">
        <f t="shared" si="11"/>
        <v>0</v>
      </c>
    </row>
    <row r="233" spans="1:17" x14ac:dyDescent="0.25">
      <c r="A233" s="84" t="s">
        <v>498</v>
      </c>
      <c r="Q233">
        <f t="shared" si="11"/>
        <v>0</v>
      </c>
    </row>
    <row r="234" spans="1:17" x14ac:dyDescent="0.25">
      <c r="A234" s="84" t="s">
        <v>499</v>
      </c>
      <c r="Q234">
        <f t="shared" si="11"/>
        <v>0</v>
      </c>
    </row>
    <row r="235" spans="1:17" x14ac:dyDescent="0.25">
      <c r="A235" s="84" t="s">
        <v>500</v>
      </c>
      <c r="Q235">
        <f t="shared" si="11"/>
        <v>0</v>
      </c>
    </row>
    <row r="236" spans="1:17" x14ac:dyDescent="0.25">
      <c r="A236" s="84" t="s">
        <v>192</v>
      </c>
      <c r="O236">
        <v>4.5999999999999996</v>
      </c>
      <c r="Q236">
        <f t="shared" si="11"/>
        <v>1.8736915434510557</v>
      </c>
    </row>
    <row r="237" spans="1:17" x14ac:dyDescent="0.25">
      <c r="A237" s="84" t="s">
        <v>501</v>
      </c>
      <c r="Q237">
        <f t="shared" si="11"/>
        <v>0</v>
      </c>
    </row>
    <row r="238" spans="1:17" x14ac:dyDescent="0.25">
      <c r="A238" s="84" t="s">
        <v>502</v>
      </c>
      <c r="O238">
        <v>12.2</v>
      </c>
      <c r="Q238">
        <f t="shared" si="11"/>
        <v>2.92733325742048</v>
      </c>
    </row>
    <row r="239" spans="1:17" x14ac:dyDescent="0.25">
      <c r="A239" s="84" t="s">
        <v>503</v>
      </c>
      <c r="Q239">
        <f t="shared" si="11"/>
        <v>0</v>
      </c>
    </row>
    <row r="240" spans="1:17" x14ac:dyDescent="0.25">
      <c r="A240" s="84" t="s">
        <v>504</v>
      </c>
      <c r="Q240">
        <f t="shared" si="11"/>
        <v>0</v>
      </c>
    </row>
    <row r="241" spans="1:17" x14ac:dyDescent="0.25">
      <c r="A241" s="84" t="s">
        <v>505</v>
      </c>
      <c r="Q241">
        <f t="shared" si="11"/>
        <v>0</v>
      </c>
    </row>
    <row r="242" spans="1:17" x14ac:dyDescent="0.25">
      <c r="A242" s="84" t="s">
        <v>506</v>
      </c>
      <c r="Q242">
        <f t="shared" si="11"/>
        <v>0</v>
      </c>
    </row>
    <row r="243" spans="1:17" x14ac:dyDescent="0.25">
      <c r="A243" s="84" t="s">
        <v>507</v>
      </c>
      <c r="Q243">
        <f t="shared" si="11"/>
        <v>0</v>
      </c>
    </row>
    <row r="244" spans="1:17" x14ac:dyDescent="0.25">
      <c r="A244" s="84" t="s">
        <v>508</v>
      </c>
      <c r="Q244">
        <f t="shared" si="11"/>
        <v>0</v>
      </c>
    </row>
    <row r="245" spans="1:17" x14ac:dyDescent="0.25">
      <c r="A245" s="84" t="s">
        <v>509</v>
      </c>
      <c r="Q245">
        <f t="shared" si="11"/>
        <v>0</v>
      </c>
    </row>
    <row r="246" spans="1:17" x14ac:dyDescent="0.25">
      <c r="A246" s="84" t="s">
        <v>510</v>
      </c>
      <c r="Q246">
        <f t="shared" si="11"/>
        <v>0</v>
      </c>
    </row>
    <row r="247" spans="1:17" x14ac:dyDescent="0.25">
      <c r="A247" s="84" t="s">
        <v>511</v>
      </c>
      <c r="Q247">
        <f t="shared" si="11"/>
        <v>0</v>
      </c>
    </row>
    <row r="248" spans="1:17" x14ac:dyDescent="0.25">
      <c r="A248" s="84" t="s">
        <v>512</v>
      </c>
      <c r="O248">
        <v>0</v>
      </c>
      <c r="Q248">
        <f t="shared" si="11"/>
        <v>0</v>
      </c>
    </row>
    <row r="249" spans="1:17" x14ac:dyDescent="0.25">
      <c r="A249" s="84" t="s">
        <v>513</v>
      </c>
      <c r="O249">
        <v>0</v>
      </c>
      <c r="Q249">
        <f t="shared" si="11"/>
        <v>0</v>
      </c>
    </row>
    <row r="250" spans="1:17" x14ac:dyDescent="0.25">
      <c r="A250" s="84" t="s">
        <v>514</v>
      </c>
      <c r="O250">
        <v>0</v>
      </c>
      <c r="Q250">
        <f t="shared" si="11"/>
        <v>0</v>
      </c>
    </row>
    <row r="251" spans="1:17" x14ac:dyDescent="0.25">
      <c r="A251" s="84" t="s">
        <v>164</v>
      </c>
      <c r="O251">
        <v>1.4</v>
      </c>
      <c r="Q251">
        <f t="shared" si="11"/>
        <v>1.050866309289626</v>
      </c>
    </row>
    <row r="252" spans="1:17" x14ac:dyDescent="0.25">
      <c r="A252" s="84" t="s">
        <v>515</v>
      </c>
      <c r="O252">
        <v>10.199999999999999</v>
      </c>
      <c r="Q252">
        <f t="shared" si="11"/>
        <v>2.7069687844524544</v>
      </c>
    </row>
    <row r="253" spans="1:17" x14ac:dyDescent="0.25">
      <c r="A253" s="84" t="s">
        <v>516</v>
      </c>
      <c r="Q253">
        <f t="shared" si="11"/>
        <v>0</v>
      </c>
    </row>
    <row r="254" spans="1:17" x14ac:dyDescent="0.25">
      <c r="A254" s="84" t="s">
        <v>517</v>
      </c>
      <c r="O254">
        <v>0</v>
      </c>
      <c r="Q254">
        <f t="shared" si="11"/>
        <v>0</v>
      </c>
    </row>
  </sheetData>
  <mergeCells count="2">
    <mergeCell ref="D2:H2"/>
    <mergeCell ref="J2:K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S80"/>
  <sheetViews>
    <sheetView workbookViewId="0">
      <selection activeCell="L40" sqref="L40"/>
    </sheetView>
  </sheetViews>
  <sheetFormatPr defaultRowHeight="15" x14ac:dyDescent="0.25"/>
  <cols>
    <col min="2" max="2" width="43" customWidth="1"/>
  </cols>
  <sheetData>
    <row r="1" spans="1:19" s="143" customFormat="1" x14ac:dyDescent="0.25">
      <c r="A1" s="76" t="s">
        <v>518</v>
      </c>
      <c r="B1" s="76"/>
      <c r="C1" s="151" t="s">
        <v>697</v>
      </c>
      <c r="D1" s="76"/>
      <c r="E1" s="76" t="s">
        <v>698</v>
      </c>
      <c r="F1" s="76"/>
      <c r="G1" s="76" t="s">
        <v>519</v>
      </c>
      <c r="H1" s="76" t="s">
        <v>520</v>
      </c>
      <c r="I1" s="76" t="s">
        <v>521</v>
      </c>
      <c r="J1" s="150" t="s">
        <v>699</v>
      </c>
      <c r="K1" s="150"/>
      <c r="L1" s="150"/>
      <c r="M1" s="150"/>
      <c r="N1" s="150"/>
      <c r="O1" s="150"/>
      <c r="P1" s="150"/>
      <c r="Q1" s="150"/>
      <c r="R1" s="150"/>
      <c r="S1" s="150"/>
    </row>
    <row r="2" spans="1:19" x14ac:dyDescent="0.25">
      <c r="A2">
        <v>1.1000000000000001</v>
      </c>
      <c r="B2" t="s">
        <v>522</v>
      </c>
      <c r="C2" s="134"/>
      <c r="J2" t="s">
        <v>523</v>
      </c>
      <c r="K2" t="s">
        <v>524</v>
      </c>
      <c r="L2" t="s">
        <v>525</v>
      </c>
      <c r="M2" t="s">
        <v>526</v>
      </c>
    </row>
    <row r="3" spans="1:19" x14ac:dyDescent="0.25">
      <c r="A3">
        <v>2.1</v>
      </c>
      <c r="B3" t="s">
        <v>527</v>
      </c>
      <c r="C3" s="134"/>
    </row>
    <row r="4" spans="1:19" x14ac:dyDescent="0.25">
      <c r="A4">
        <v>2.2000000000000002</v>
      </c>
      <c r="B4" t="s">
        <v>528</v>
      </c>
      <c r="C4" s="134">
        <v>20</v>
      </c>
      <c r="D4">
        <v>38.948999999999998</v>
      </c>
      <c r="E4">
        <v>14</v>
      </c>
      <c r="F4">
        <v>7.6429999999999998</v>
      </c>
      <c r="G4">
        <f>-C4+(-D4/60)</f>
        <v>-20.649149999999999</v>
      </c>
      <c r="H4">
        <f>E4+(F4/60)</f>
        <v>14.127383333333333</v>
      </c>
      <c r="I4">
        <v>843</v>
      </c>
      <c r="J4" t="s">
        <v>529</v>
      </c>
      <c r="K4" t="s">
        <v>530</v>
      </c>
      <c r="L4" t="s">
        <v>531</v>
      </c>
      <c r="M4" t="s">
        <v>532</v>
      </c>
      <c r="N4" t="s">
        <v>533</v>
      </c>
      <c r="O4" t="s">
        <v>534</v>
      </c>
      <c r="P4" t="s">
        <v>535</v>
      </c>
      <c r="Q4" t="s">
        <v>536</v>
      </c>
      <c r="R4" t="s">
        <v>537</v>
      </c>
      <c r="S4" t="s">
        <v>538</v>
      </c>
    </row>
    <row r="5" spans="1:19" x14ac:dyDescent="0.25">
      <c r="A5">
        <v>2.2999999999999998</v>
      </c>
      <c r="B5" t="s">
        <v>539</v>
      </c>
      <c r="C5" s="134">
        <v>20</v>
      </c>
      <c r="D5">
        <v>38.978000000000002</v>
      </c>
      <c r="E5">
        <v>14</v>
      </c>
      <c r="F5">
        <v>7.6420000000000003</v>
      </c>
      <c r="G5">
        <f t="shared" ref="G5:G19" si="0">-C5+(-D5/60)</f>
        <v>-20.649633333333334</v>
      </c>
      <c r="H5">
        <f t="shared" ref="H5:H19" si="1">E5+(F5/60)</f>
        <v>14.127366666666667</v>
      </c>
      <c r="I5">
        <v>818</v>
      </c>
      <c r="J5" t="s">
        <v>540</v>
      </c>
      <c r="K5" t="s">
        <v>541</v>
      </c>
      <c r="L5" t="s">
        <v>542</v>
      </c>
      <c r="M5" t="s">
        <v>543</v>
      </c>
      <c r="N5" t="s">
        <v>544</v>
      </c>
      <c r="O5" t="s">
        <v>545</v>
      </c>
    </row>
    <row r="6" spans="1:19" x14ac:dyDescent="0.25">
      <c r="A6">
        <v>3.1</v>
      </c>
      <c r="B6" t="s">
        <v>546</v>
      </c>
      <c r="C6" s="134">
        <v>20</v>
      </c>
      <c r="D6">
        <v>39.207000000000001</v>
      </c>
      <c r="E6">
        <v>14</v>
      </c>
      <c r="F6">
        <v>9.3640000000000008</v>
      </c>
      <c r="G6">
        <f t="shared" si="0"/>
        <v>-20.653449999999999</v>
      </c>
      <c r="H6">
        <f t="shared" si="1"/>
        <v>14.156066666666666</v>
      </c>
      <c r="I6">
        <v>821</v>
      </c>
      <c r="J6" t="s">
        <v>547</v>
      </c>
      <c r="K6" t="s">
        <v>548</v>
      </c>
      <c r="L6" t="s">
        <v>549</v>
      </c>
    </row>
    <row r="7" spans="1:19" x14ac:dyDescent="0.25">
      <c r="A7">
        <v>3.2</v>
      </c>
      <c r="B7" t="s">
        <v>550</v>
      </c>
      <c r="C7" s="134">
        <v>20</v>
      </c>
      <c r="D7">
        <v>39.319000000000003</v>
      </c>
      <c r="E7">
        <v>14</v>
      </c>
      <c r="F7">
        <v>9.3559999999999999</v>
      </c>
      <c r="G7">
        <f t="shared" si="0"/>
        <v>-20.655316666666668</v>
      </c>
      <c r="H7">
        <f t="shared" si="1"/>
        <v>14.155933333333333</v>
      </c>
      <c r="I7">
        <v>828</v>
      </c>
      <c r="J7" t="s">
        <v>551</v>
      </c>
    </row>
    <row r="8" spans="1:19" x14ac:dyDescent="0.25">
      <c r="A8">
        <v>3.3</v>
      </c>
      <c r="B8" t="s">
        <v>552</v>
      </c>
      <c r="C8" s="134">
        <v>20</v>
      </c>
      <c r="D8">
        <v>39.033999999999999</v>
      </c>
      <c r="E8">
        <v>14</v>
      </c>
      <c r="F8">
        <v>8.6189999999999998</v>
      </c>
      <c r="G8">
        <f t="shared" si="0"/>
        <v>-20.650566666666666</v>
      </c>
      <c r="H8">
        <f t="shared" si="1"/>
        <v>14.143649999999999</v>
      </c>
      <c r="I8">
        <v>791</v>
      </c>
    </row>
    <row r="9" spans="1:19" x14ac:dyDescent="0.25">
      <c r="A9">
        <v>3.4</v>
      </c>
      <c r="B9" t="s">
        <v>553</v>
      </c>
      <c r="C9" s="134">
        <v>20</v>
      </c>
      <c r="D9">
        <v>39.162999999999997</v>
      </c>
      <c r="E9">
        <v>14</v>
      </c>
      <c r="F9">
        <v>8.4920000000000009</v>
      </c>
      <c r="G9">
        <f t="shared" si="0"/>
        <v>-20.652716666666667</v>
      </c>
      <c r="H9">
        <f t="shared" si="1"/>
        <v>14.141533333333333</v>
      </c>
    </row>
    <row r="10" spans="1:19" x14ac:dyDescent="0.25">
      <c r="A10">
        <v>3.5</v>
      </c>
      <c r="B10" t="s">
        <v>554</v>
      </c>
      <c r="C10" s="134">
        <v>20</v>
      </c>
      <c r="D10">
        <v>39.161999999999999</v>
      </c>
      <c r="E10">
        <v>14</v>
      </c>
      <c r="F10">
        <v>8.44</v>
      </c>
      <c r="G10">
        <f t="shared" si="0"/>
        <v>-20.652699999999999</v>
      </c>
      <c r="H10">
        <f t="shared" si="1"/>
        <v>14.140666666666666</v>
      </c>
      <c r="J10" t="s">
        <v>555</v>
      </c>
      <c r="K10" t="s">
        <v>556</v>
      </c>
      <c r="L10" t="s">
        <v>557</v>
      </c>
      <c r="M10" t="s">
        <v>558</v>
      </c>
      <c r="N10" t="s">
        <v>559</v>
      </c>
    </row>
    <row r="11" spans="1:19" x14ac:dyDescent="0.25">
      <c r="A11">
        <v>3.6</v>
      </c>
      <c r="B11" t="s">
        <v>560</v>
      </c>
      <c r="C11" s="134">
        <v>20</v>
      </c>
      <c r="D11">
        <v>39.276000000000003</v>
      </c>
      <c r="E11">
        <v>14</v>
      </c>
      <c r="F11">
        <v>8.548</v>
      </c>
      <c r="G11">
        <f t="shared" si="0"/>
        <v>-20.654599999999999</v>
      </c>
      <c r="H11">
        <f t="shared" si="1"/>
        <v>14.142466666666667</v>
      </c>
    </row>
    <row r="12" spans="1:19" x14ac:dyDescent="0.25">
      <c r="A12">
        <v>3.7</v>
      </c>
      <c r="B12" t="s">
        <v>561</v>
      </c>
      <c r="C12" s="134">
        <v>20</v>
      </c>
      <c r="D12">
        <v>39.276000000000003</v>
      </c>
      <c r="E12">
        <v>14</v>
      </c>
      <c r="F12">
        <v>8.548</v>
      </c>
      <c r="G12">
        <f t="shared" si="0"/>
        <v>-20.654599999999999</v>
      </c>
      <c r="H12">
        <f t="shared" si="1"/>
        <v>14.142466666666667</v>
      </c>
      <c r="J12" t="s">
        <v>562</v>
      </c>
      <c r="K12" t="s">
        <v>563</v>
      </c>
      <c r="L12" t="s">
        <v>564</v>
      </c>
    </row>
    <row r="13" spans="1:19" x14ac:dyDescent="0.25">
      <c r="A13" t="s">
        <v>565</v>
      </c>
      <c r="B13" t="s">
        <v>566</v>
      </c>
      <c r="C13" s="134">
        <v>20</v>
      </c>
      <c r="D13">
        <v>39.418999999999997</v>
      </c>
      <c r="E13">
        <v>14</v>
      </c>
      <c r="F13">
        <v>8.6069999999999993</v>
      </c>
      <c r="G13">
        <f t="shared" si="0"/>
        <v>-20.656983333333333</v>
      </c>
      <c r="H13">
        <f t="shared" si="1"/>
        <v>14.14345</v>
      </c>
    </row>
    <row r="14" spans="1:19" x14ac:dyDescent="0.25">
      <c r="A14">
        <v>3.8</v>
      </c>
      <c r="B14" t="s">
        <v>567</v>
      </c>
      <c r="C14" s="134">
        <v>20</v>
      </c>
      <c r="D14">
        <v>39.427999999999997</v>
      </c>
      <c r="E14">
        <v>14</v>
      </c>
      <c r="F14">
        <v>8.6310000000000002</v>
      </c>
      <c r="G14">
        <f t="shared" si="0"/>
        <v>-20.657133333333334</v>
      </c>
      <c r="H14">
        <f t="shared" si="1"/>
        <v>14.14385</v>
      </c>
      <c r="J14" t="s">
        <v>568</v>
      </c>
      <c r="K14" t="s">
        <v>569</v>
      </c>
      <c r="L14" t="s">
        <v>570</v>
      </c>
    </row>
    <row r="15" spans="1:19" x14ac:dyDescent="0.25">
      <c r="A15">
        <v>3.9</v>
      </c>
      <c r="B15" t="s">
        <v>571</v>
      </c>
      <c r="C15" s="134">
        <v>20</v>
      </c>
      <c r="D15">
        <v>39.340000000000003</v>
      </c>
      <c r="E15">
        <v>14</v>
      </c>
      <c r="F15">
        <v>8.7929999999999993</v>
      </c>
      <c r="G15">
        <f t="shared" si="0"/>
        <v>-20.655666666666665</v>
      </c>
      <c r="H15">
        <f t="shared" si="1"/>
        <v>14.14655</v>
      </c>
      <c r="J15" t="s">
        <v>572</v>
      </c>
      <c r="K15" t="s">
        <v>573</v>
      </c>
      <c r="L15" t="s">
        <v>574</v>
      </c>
      <c r="M15" t="s">
        <v>575</v>
      </c>
    </row>
    <row r="16" spans="1:19" x14ac:dyDescent="0.25">
      <c r="A16">
        <v>4.0999999999999996</v>
      </c>
      <c r="B16" t="s">
        <v>576</v>
      </c>
      <c r="C16" s="134">
        <v>20</v>
      </c>
      <c r="D16">
        <v>39.796999999999997</v>
      </c>
      <c r="E16">
        <v>14</v>
      </c>
      <c r="F16">
        <v>10.167999999999999</v>
      </c>
      <c r="G16">
        <f t="shared" si="0"/>
        <v>-20.663283333333332</v>
      </c>
      <c r="H16">
        <f t="shared" si="1"/>
        <v>14.169466666666667</v>
      </c>
      <c r="I16">
        <v>792</v>
      </c>
      <c r="J16" t="s">
        <v>577</v>
      </c>
      <c r="K16" t="s">
        <v>578</v>
      </c>
    </row>
    <row r="17" spans="1:15" x14ac:dyDescent="0.25">
      <c r="A17">
        <v>4.2</v>
      </c>
      <c r="B17" t="s">
        <v>579</v>
      </c>
      <c r="C17" s="134"/>
    </row>
    <row r="18" spans="1:15" x14ac:dyDescent="0.25">
      <c r="A18">
        <v>5.0999999999999996</v>
      </c>
      <c r="B18" t="s">
        <v>580</v>
      </c>
      <c r="C18" s="134">
        <v>20</v>
      </c>
      <c r="D18">
        <v>38.899000000000001</v>
      </c>
      <c r="E18">
        <v>14</v>
      </c>
      <c r="F18">
        <v>7.7569999999999997</v>
      </c>
      <c r="G18">
        <f t="shared" si="0"/>
        <v>-20.648316666666666</v>
      </c>
      <c r="H18">
        <f t="shared" si="1"/>
        <v>14.129283333333333</v>
      </c>
      <c r="I18">
        <v>809</v>
      </c>
    </row>
    <row r="19" spans="1:15" x14ac:dyDescent="0.25">
      <c r="A19">
        <v>5.2</v>
      </c>
      <c r="B19" t="s">
        <v>581</v>
      </c>
      <c r="C19" s="134">
        <v>20</v>
      </c>
      <c r="D19">
        <v>38.896000000000001</v>
      </c>
      <c r="E19">
        <v>14</v>
      </c>
      <c r="F19">
        <v>7.6959999999999997</v>
      </c>
      <c r="G19">
        <f t="shared" si="0"/>
        <v>-20.648266666666668</v>
      </c>
      <c r="H19">
        <f t="shared" si="1"/>
        <v>14.128266666666667</v>
      </c>
    </row>
    <row r="20" spans="1:15" x14ac:dyDescent="0.25">
      <c r="A20">
        <v>5.3</v>
      </c>
      <c r="B20" t="s">
        <v>582</v>
      </c>
      <c r="C20" s="134"/>
    </row>
    <row r="21" spans="1:15" x14ac:dyDescent="0.25">
      <c r="A21">
        <v>6.1</v>
      </c>
      <c r="B21" t="s">
        <v>576</v>
      </c>
      <c r="C21" s="134"/>
    </row>
    <row r="22" spans="1:15" x14ac:dyDescent="0.25">
      <c r="A22">
        <v>6.2</v>
      </c>
      <c r="B22" t="s">
        <v>583</v>
      </c>
      <c r="C22" s="134">
        <v>20</v>
      </c>
      <c r="D22">
        <v>39.811</v>
      </c>
      <c r="E22">
        <v>14</v>
      </c>
      <c r="F22">
        <v>10.19</v>
      </c>
      <c r="G22">
        <f t="shared" ref="G22:G56" si="2">-C22+(-D22/60)</f>
        <v>-20.663516666666666</v>
      </c>
      <c r="H22">
        <f t="shared" ref="H22:H56" si="3">E22+(F22/60)</f>
        <v>14.169833333333333</v>
      </c>
      <c r="I22">
        <v>791</v>
      </c>
      <c r="J22" t="s">
        <v>575</v>
      </c>
      <c r="K22" t="s">
        <v>577</v>
      </c>
    </row>
    <row r="23" spans="1:15" x14ac:dyDescent="0.25">
      <c r="A23">
        <v>6.3</v>
      </c>
      <c r="B23" t="s">
        <v>584</v>
      </c>
      <c r="C23" s="134">
        <v>20</v>
      </c>
      <c r="D23">
        <v>39.817999999999998</v>
      </c>
      <c r="E23">
        <v>14</v>
      </c>
      <c r="F23">
        <v>10.135999999999999</v>
      </c>
      <c r="G23">
        <f t="shared" si="2"/>
        <v>-20.663633333333333</v>
      </c>
      <c r="H23">
        <f t="shared" si="3"/>
        <v>14.168933333333333</v>
      </c>
      <c r="I23">
        <v>802</v>
      </c>
      <c r="J23" t="s">
        <v>578</v>
      </c>
      <c r="K23" t="s">
        <v>585</v>
      </c>
      <c r="L23" t="s">
        <v>586</v>
      </c>
      <c r="M23" t="s">
        <v>587</v>
      </c>
      <c r="N23" t="s">
        <v>588</v>
      </c>
      <c r="O23" t="s">
        <v>589</v>
      </c>
    </row>
    <row r="24" spans="1:15" x14ac:dyDescent="0.25">
      <c r="A24">
        <v>6.4</v>
      </c>
      <c r="B24" t="s">
        <v>590</v>
      </c>
      <c r="C24" s="134">
        <v>20</v>
      </c>
      <c r="D24">
        <v>39.814999999999998</v>
      </c>
      <c r="E24">
        <v>14</v>
      </c>
      <c r="F24">
        <v>10.281000000000001</v>
      </c>
      <c r="G24">
        <f t="shared" si="2"/>
        <v>-20.663583333333332</v>
      </c>
      <c r="H24">
        <f t="shared" si="3"/>
        <v>14.17135</v>
      </c>
      <c r="I24">
        <v>795</v>
      </c>
      <c r="J24" t="s">
        <v>591</v>
      </c>
      <c r="K24" t="s">
        <v>592</v>
      </c>
      <c r="L24" t="s">
        <v>593</v>
      </c>
    </row>
    <row r="25" spans="1:15" x14ac:dyDescent="0.25">
      <c r="A25">
        <v>6.5</v>
      </c>
      <c r="B25" t="s">
        <v>594</v>
      </c>
      <c r="C25" s="134">
        <v>20</v>
      </c>
      <c r="D25">
        <v>39.783000000000001</v>
      </c>
      <c r="E25">
        <v>14</v>
      </c>
      <c r="F25">
        <v>10.183</v>
      </c>
      <c r="G25">
        <f t="shared" si="2"/>
        <v>-20.663049999999998</v>
      </c>
      <c r="H25">
        <f t="shared" si="3"/>
        <v>14.169716666666666</v>
      </c>
      <c r="I25">
        <v>799</v>
      </c>
      <c r="J25" t="s">
        <v>595</v>
      </c>
    </row>
    <row r="26" spans="1:15" x14ac:dyDescent="0.25">
      <c r="A26">
        <v>6.6</v>
      </c>
      <c r="B26" t="s">
        <v>596</v>
      </c>
      <c r="C26" s="134">
        <v>20</v>
      </c>
      <c r="D26">
        <v>39.709000000000003</v>
      </c>
      <c r="E26">
        <v>14</v>
      </c>
      <c r="F26">
        <v>10.177</v>
      </c>
      <c r="G26">
        <f t="shared" si="2"/>
        <v>-20.661816666666667</v>
      </c>
      <c r="H26">
        <f t="shared" si="3"/>
        <v>14.169616666666666</v>
      </c>
      <c r="I26">
        <v>808</v>
      </c>
      <c r="J26" t="s">
        <v>597</v>
      </c>
    </row>
    <row r="27" spans="1:15" x14ac:dyDescent="0.25">
      <c r="A27">
        <v>6.7</v>
      </c>
      <c r="B27" t="s">
        <v>598</v>
      </c>
      <c r="C27" s="134">
        <v>20</v>
      </c>
      <c r="D27">
        <v>39.698999999999998</v>
      </c>
      <c r="E27">
        <v>14</v>
      </c>
      <c r="F27">
        <v>10.083</v>
      </c>
      <c r="G27">
        <f t="shared" si="2"/>
        <v>-20.661650000000002</v>
      </c>
      <c r="H27">
        <f t="shared" si="3"/>
        <v>14.168049999999999</v>
      </c>
      <c r="J27" t="s">
        <v>599</v>
      </c>
      <c r="K27" t="s">
        <v>600</v>
      </c>
      <c r="L27" t="s">
        <v>601</v>
      </c>
      <c r="M27" t="s">
        <v>602</v>
      </c>
    </row>
    <row r="28" spans="1:15" x14ac:dyDescent="0.25">
      <c r="A28">
        <v>6.8</v>
      </c>
      <c r="B28" t="s">
        <v>603</v>
      </c>
      <c r="C28" s="134">
        <v>20</v>
      </c>
      <c r="D28">
        <v>39.64</v>
      </c>
      <c r="E28">
        <v>14</v>
      </c>
      <c r="F28">
        <v>10.074</v>
      </c>
      <c r="G28">
        <f t="shared" si="2"/>
        <v>-20.660666666666668</v>
      </c>
      <c r="H28">
        <f t="shared" si="3"/>
        <v>14.167899999999999</v>
      </c>
      <c r="I28">
        <v>828</v>
      </c>
    </row>
    <row r="29" spans="1:15" x14ac:dyDescent="0.25">
      <c r="A29">
        <v>6.9</v>
      </c>
      <c r="B29" t="s">
        <v>604</v>
      </c>
      <c r="C29" s="134">
        <v>20</v>
      </c>
      <c r="D29">
        <v>38.725999999999999</v>
      </c>
      <c r="E29">
        <v>14</v>
      </c>
      <c r="F29">
        <v>8.4949999999999992</v>
      </c>
      <c r="G29">
        <f t="shared" si="2"/>
        <v>-20.645433333333333</v>
      </c>
      <c r="H29">
        <f t="shared" si="3"/>
        <v>14.141583333333333</v>
      </c>
      <c r="J29" t="s">
        <v>605</v>
      </c>
      <c r="K29" t="s">
        <v>606</v>
      </c>
      <c r="L29" t="s">
        <v>607</v>
      </c>
    </row>
    <row r="30" spans="1:15" x14ac:dyDescent="0.25">
      <c r="A30">
        <v>6.1</v>
      </c>
      <c r="B30" t="s">
        <v>582</v>
      </c>
      <c r="C30" s="134"/>
    </row>
    <row r="31" spans="1:15" x14ac:dyDescent="0.25">
      <c r="A31">
        <v>7.1</v>
      </c>
      <c r="B31" t="s">
        <v>608</v>
      </c>
      <c r="C31" s="134">
        <v>20</v>
      </c>
      <c r="D31">
        <v>40.070999999999998</v>
      </c>
      <c r="E31">
        <v>14</v>
      </c>
      <c r="F31">
        <v>9.3689999999999998</v>
      </c>
      <c r="G31">
        <f t="shared" si="2"/>
        <v>-20.667850000000001</v>
      </c>
      <c r="H31">
        <f t="shared" si="3"/>
        <v>14.15615</v>
      </c>
      <c r="I31">
        <v>851</v>
      </c>
      <c r="J31" t="s">
        <v>609</v>
      </c>
      <c r="K31" t="s">
        <v>610</v>
      </c>
    </row>
    <row r="32" spans="1:15" x14ac:dyDescent="0.25">
      <c r="A32">
        <v>7.2</v>
      </c>
      <c r="B32" t="s">
        <v>611</v>
      </c>
      <c r="C32" s="134">
        <v>20</v>
      </c>
      <c r="D32">
        <v>40.113</v>
      </c>
      <c r="E32">
        <v>14</v>
      </c>
      <c r="F32">
        <v>9.266</v>
      </c>
      <c r="G32">
        <f t="shared" si="2"/>
        <v>-20.66855</v>
      </c>
      <c r="H32">
        <f t="shared" si="3"/>
        <v>14.154433333333333</v>
      </c>
      <c r="I32">
        <v>858</v>
      </c>
      <c r="J32" t="s">
        <v>612</v>
      </c>
      <c r="K32" t="s">
        <v>613</v>
      </c>
      <c r="L32" t="s">
        <v>614</v>
      </c>
      <c r="M32" t="s">
        <v>615</v>
      </c>
    </row>
    <row r="33" spans="1:14" x14ac:dyDescent="0.25">
      <c r="A33">
        <v>7.3</v>
      </c>
      <c r="B33" t="s">
        <v>616</v>
      </c>
      <c r="C33" s="134">
        <v>20</v>
      </c>
      <c r="D33">
        <v>40.149000000000001</v>
      </c>
      <c r="E33">
        <v>14</v>
      </c>
      <c r="F33">
        <v>9.2430000000000003</v>
      </c>
      <c r="G33">
        <f t="shared" si="2"/>
        <v>-20.669149999999998</v>
      </c>
      <c r="H33">
        <f t="shared" si="3"/>
        <v>14.15405</v>
      </c>
      <c r="I33">
        <v>843</v>
      </c>
      <c r="J33" t="s">
        <v>617</v>
      </c>
      <c r="K33" t="s">
        <v>618</v>
      </c>
      <c r="L33" t="s">
        <v>619</v>
      </c>
    </row>
    <row r="34" spans="1:14" x14ac:dyDescent="0.25">
      <c r="A34">
        <v>7.4</v>
      </c>
      <c r="B34" t="s">
        <v>620</v>
      </c>
      <c r="C34" s="134">
        <v>20</v>
      </c>
      <c r="D34">
        <v>40.048999999999999</v>
      </c>
      <c r="E34">
        <v>14</v>
      </c>
      <c r="F34">
        <v>9.1679999999999993</v>
      </c>
      <c r="G34">
        <f t="shared" si="2"/>
        <v>-20.667483333333333</v>
      </c>
      <c r="H34">
        <f t="shared" si="3"/>
        <v>14.152799999999999</v>
      </c>
      <c r="I34">
        <v>859</v>
      </c>
      <c r="J34" t="s">
        <v>621</v>
      </c>
      <c r="K34" t="s">
        <v>622</v>
      </c>
      <c r="L34" t="s">
        <v>623</v>
      </c>
      <c r="M34" t="s">
        <v>624</v>
      </c>
      <c r="N34" t="s">
        <v>625</v>
      </c>
    </row>
    <row r="35" spans="1:14" x14ac:dyDescent="0.25">
      <c r="A35">
        <v>7.5</v>
      </c>
      <c r="B35" t="s">
        <v>626</v>
      </c>
      <c r="C35" s="134">
        <v>20</v>
      </c>
      <c r="D35">
        <v>40.259</v>
      </c>
      <c r="E35">
        <v>14</v>
      </c>
      <c r="F35">
        <v>9.1969999999999992</v>
      </c>
      <c r="G35">
        <f t="shared" si="2"/>
        <v>-20.670983333333332</v>
      </c>
      <c r="H35">
        <f t="shared" si="3"/>
        <v>14.153283333333333</v>
      </c>
      <c r="I35">
        <v>859</v>
      </c>
      <c r="J35" t="s">
        <v>627</v>
      </c>
    </row>
    <row r="36" spans="1:14" x14ac:dyDescent="0.25">
      <c r="A36">
        <v>7.6</v>
      </c>
      <c r="B36" t="s">
        <v>628</v>
      </c>
      <c r="C36" s="134">
        <v>20</v>
      </c>
      <c r="D36">
        <v>39.701000000000001</v>
      </c>
      <c r="E36">
        <v>14</v>
      </c>
      <c r="F36">
        <v>10.06</v>
      </c>
      <c r="G36">
        <f t="shared" si="2"/>
        <v>-20.661683333333333</v>
      </c>
      <c r="H36">
        <f t="shared" si="3"/>
        <v>14.167666666666667</v>
      </c>
      <c r="I36">
        <v>805</v>
      </c>
    </row>
    <row r="37" spans="1:14" x14ac:dyDescent="0.25">
      <c r="A37">
        <v>8.1</v>
      </c>
      <c r="B37" t="s">
        <v>629</v>
      </c>
      <c r="C37" s="134"/>
    </row>
    <row r="38" spans="1:14" x14ac:dyDescent="0.25">
      <c r="A38">
        <v>8.1999999999999993</v>
      </c>
      <c r="B38" t="s">
        <v>630</v>
      </c>
      <c r="C38" s="134">
        <v>20</v>
      </c>
      <c r="D38">
        <v>45.97</v>
      </c>
      <c r="E38">
        <v>14</v>
      </c>
      <c r="F38">
        <v>6.234</v>
      </c>
      <c r="G38">
        <f t="shared" si="2"/>
        <v>-20.766166666666667</v>
      </c>
      <c r="H38">
        <f t="shared" si="3"/>
        <v>14.103899999999999</v>
      </c>
      <c r="I38">
        <v>671</v>
      </c>
    </row>
    <row r="39" spans="1:14" x14ac:dyDescent="0.25">
      <c r="A39">
        <v>8.3000000000000007</v>
      </c>
      <c r="B39" t="s">
        <v>631</v>
      </c>
      <c r="C39" s="134">
        <v>20</v>
      </c>
      <c r="D39">
        <v>45.969000000000001</v>
      </c>
      <c r="E39">
        <v>14</v>
      </c>
      <c r="F39">
        <v>6.1859999999999999</v>
      </c>
      <c r="G39">
        <f t="shared" si="2"/>
        <v>-20.76615</v>
      </c>
      <c r="H39">
        <f t="shared" si="3"/>
        <v>14.1031</v>
      </c>
      <c r="I39">
        <v>620</v>
      </c>
    </row>
    <row r="40" spans="1:14" x14ac:dyDescent="0.25">
      <c r="A40">
        <v>8.4</v>
      </c>
      <c r="B40" t="s">
        <v>632</v>
      </c>
      <c r="C40" s="134"/>
    </row>
    <row r="41" spans="1:14" x14ac:dyDescent="0.25">
      <c r="A41">
        <v>9.1</v>
      </c>
      <c r="B41" t="s">
        <v>633</v>
      </c>
      <c r="C41" s="134">
        <v>20</v>
      </c>
      <c r="D41">
        <v>36.750999999999998</v>
      </c>
      <c r="E41">
        <v>14</v>
      </c>
      <c r="F41">
        <v>3.9140000000000001</v>
      </c>
      <c r="G41">
        <f t="shared" si="2"/>
        <v>-20.612516666666668</v>
      </c>
      <c r="H41">
        <f t="shared" si="3"/>
        <v>14.065233333333333</v>
      </c>
      <c r="I41">
        <v>521</v>
      </c>
      <c r="J41" t="s">
        <v>634</v>
      </c>
      <c r="K41" t="s">
        <v>635</v>
      </c>
      <c r="L41" t="s">
        <v>636</v>
      </c>
    </row>
    <row r="42" spans="1:14" x14ac:dyDescent="0.25">
      <c r="A42">
        <v>9.1999999999999993</v>
      </c>
      <c r="B42" t="s">
        <v>637</v>
      </c>
      <c r="C42" s="134">
        <v>20</v>
      </c>
      <c r="D42">
        <v>36.673999999999999</v>
      </c>
      <c r="E42">
        <v>14</v>
      </c>
      <c r="F42">
        <v>3.99</v>
      </c>
      <c r="G42">
        <f t="shared" si="2"/>
        <v>-20.611233333333335</v>
      </c>
      <c r="H42">
        <f t="shared" si="3"/>
        <v>14.0665</v>
      </c>
      <c r="I42">
        <v>512</v>
      </c>
      <c r="J42" t="s">
        <v>638</v>
      </c>
      <c r="K42" t="s">
        <v>639</v>
      </c>
      <c r="L42" t="s">
        <v>640</v>
      </c>
    </row>
    <row r="43" spans="1:14" x14ac:dyDescent="0.25">
      <c r="A43">
        <v>10.1</v>
      </c>
      <c r="B43" t="s">
        <v>641</v>
      </c>
      <c r="C43" s="134">
        <v>20</v>
      </c>
      <c r="D43">
        <v>36.872999999999998</v>
      </c>
      <c r="E43">
        <v>14</v>
      </c>
      <c r="F43">
        <v>4.2240000000000002</v>
      </c>
      <c r="G43">
        <f t="shared" si="2"/>
        <v>-20.614550000000001</v>
      </c>
      <c r="H43">
        <f t="shared" si="3"/>
        <v>14.070399999999999</v>
      </c>
      <c r="I43">
        <v>501</v>
      </c>
    </row>
    <row r="44" spans="1:14" x14ac:dyDescent="0.25">
      <c r="A44">
        <v>10.199999999999999</v>
      </c>
      <c r="B44" t="s">
        <v>642</v>
      </c>
      <c r="C44" s="134"/>
    </row>
    <row r="45" spans="1:14" x14ac:dyDescent="0.25">
      <c r="A45">
        <v>10.3</v>
      </c>
      <c r="B45" t="s">
        <v>643</v>
      </c>
      <c r="C45" s="134">
        <v>20</v>
      </c>
      <c r="D45">
        <v>36.624000000000002</v>
      </c>
      <c r="E45">
        <v>14</v>
      </c>
      <c r="F45">
        <v>4.2649999999999997</v>
      </c>
      <c r="G45">
        <f t="shared" si="2"/>
        <v>-20.610399999999998</v>
      </c>
      <c r="H45">
        <f t="shared" si="3"/>
        <v>14.071083333333334</v>
      </c>
      <c r="I45">
        <v>481</v>
      </c>
    </row>
    <row r="46" spans="1:14" x14ac:dyDescent="0.25">
      <c r="A46">
        <v>10.4</v>
      </c>
      <c r="B46" t="s">
        <v>644</v>
      </c>
      <c r="C46" s="134">
        <v>20</v>
      </c>
      <c r="D46">
        <v>36.588000000000001</v>
      </c>
      <c r="E46">
        <v>14</v>
      </c>
      <c r="F46">
        <v>4.3280000000000003</v>
      </c>
      <c r="G46">
        <f t="shared" si="2"/>
        <v>-20.6098</v>
      </c>
      <c r="H46">
        <f t="shared" si="3"/>
        <v>14.072133333333333</v>
      </c>
      <c r="I46">
        <v>483</v>
      </c>
      <c r="J46" t="s">
        <v>645</v>
      </c>
    </row>
    <row r="47" spans="1:14" x14ac:dyDescent="0.25">
      <c r="A47">
        <v>10.5</v>
      </c>
      <c r="B47" t="s">
        <v>646</v>
      </c>
      <c r="C47" s="134">
        <v>20</v>
      </c>
      <c r="D47">
        <v>36.405999999999999</v>
      </c>
      <c r="E47">
        <v>14</v>
      </c>
      <c r="F47">
        <v>4.1920000000000002</v>
      </c>
      <c r="G47">
        <f t="shared" si="2"/>
        <v>-20.606766666666665</v>
      </c>
      <c r="H47">
        <f t="shared" si="3"/>
        <v>14.069866666666666</v>
      </c>
      <c r="I47">
        <v>526</v>
      </c>
    </row>
    <row r="48" spans="1:14" x14ac:dyDescent="0.25">
      <c r="A48">
        <v>10.6</v>
      </c>
      <c r="B48" t="s">
        <v>647</v>
      </c>
      <c r="C48" s="134">
        <v>20</v>
      </c>
      <c r="D48">
        <v>36.476999999999997</v>
      </c>
      <c r="E48">
        <v>14</v>
      </c>
      <c r="F48">
        <v>4.18</v>
      </c>
      <c r="G48">
        <f t="shared" si="2"/>
        <v>-20.607949999999999</v>
      </c>
      <c r="H48">
        <f t="shared" si="3"/>
        <v>14.069666666666667</v>
      </c>
      <c r="I48">
        <v>544</v>
      </c>
    </row>
    <row r="49" spans="1:13" x14ac:dyDescent="0.25">
      <c r="A49">
        <v>10.7</v>
      </c>
      <c r="B49" t="s">
        <v>648</v>
      </c>
      <c r="C49" s="134">
        <v>20</v>
      </c>
      <c r="D49">
        <v>36.506999999999998</v>
      </c>
      <c r="E49">
        <v>14</v>
      </c>
      <c r="F49">
        <v>4.1529999999999996</v>
      </c>
      <c r="G49">
        <f t="shared" si="2"/>
        <v>-20.608450000000001</v>
      </c>
      <c r="H49">
        <f t="shared" si="3"/>
        <v>14.069216666666666</v>
      </c>
      <c r="I49">
        <v>538</v>
      </c>
    </row>
    <row r="50" spans="1:13" x14ac:dyDescent="0.25">
      <c r="A50">
        <v>10.8</v>
      </c>
      <c r="B50" t="s">
        <v>649</v>
      </c>
      <c r="C50" s="134">
        <v>20</v>
      </c>
      <c r="D50">
        <v>36.057000000000002</v>
      </c>
      <c r="E50">
        <v>14</v>
      </c>
      <c r="F50">
        <v>3.899</v>
      </c>
      <c r="G50">
        <f t="shared" si="2"/>
        <v>-20.600950000000001</v>
      </c>
      <c r="H50">
        <f t="shared" si="3"/>
        <v>14.064983333333334</v>
      </c>
      <c r="I50">
        <v>537</v>
      </c>
    </row>
    <row r="51" spans="1:13" x14ac:dyDescent="0.25">
      <c r="A51">
        <v>10.9</v>
      </c>
      <c r="B51" t="s">
        <v>650</v>
      </c>
      <c r="C51" s="134">
        <v>20</v>
      </c>
      <c r="D51">
        <v>36.034999999999997</v>
      </c>
      <c r="E51">
        <v>14</v>
      </c>
      <c r="F51">
        <v>3.9159999999999999</v>
      </c>
      <c r="G51">
        <f t="shared" si="2"/>
        <v>-20.600583333333333</v>
      </c>
      <c r="H51">
        <f t="shared" si="3"/>
        <v>14.065266666666666</v>
      </c>
      <c r="I51">
        <v>531</v>
      </c>
      <c r="J51" t="s">
        <v>651</v>
      </c>
      <c r="K51" t="s">
        <v>652</v>
      </c>
      <c r="L51" t="s">
        <v>653</v>
      </c>
      <c r="M51" t="s">
        <v>654</v>
      </c>
    </row>
    <row r="52" spans="1:13" x14ac:dyDescent="0.25">
      <c r="A52">
        <v>10.1</v>
      </c>
      <c r="B52" t="s">
        <v>655</v>
      </c>
      <c r="C52" s="134">
        <v>20</v>
      </c>
      <c r="D52">
        <v>35.972999999999999</v>
      </c>
      <c r="E52">
        <v>14</v>
      </c>
      <c r="F52">
        <v>3.8370000000000002</v>
      </c>
      <c r="G52">
        <f t="shared" si="2"/>
        <v>-20.599550000000001</v>
      </c>
      <c r="H52">
        <f t="shared" si="3"/>
        <v>14.06395</v>
      </c>
      <c r="I52">
        <v>519</v>
      </c>
      <c r="J52" t="s">
        <v>652</v>
      </c>
    </row>
    <row r="53" spans="1:13" x14ac:dyDescent="0.25">
      <c r="A53">
        <v>10.11</v>
      </c>
      <c r="B53" t="s">
        <v>656</v>
      </c>
      <c r="C53" s="134">
        <v>20</v>
      </c>
      <c r="D53">
        <v>35.981000000000002</v>
      </c>
      <c r="E53">
        <v>14</v>
      </c>
      <c r="F53">
        <v>3.9169999999999998</v>
      </c>
      <c r="G53">
        <f t="shared" si="2"/>
        <v>-20.599683333333335</v>
      </c>
      <c r="H53">
        <f t="shared" si="3"/>
        <v>14.065283333333333</v>
      </c>
      <c r="I53">
        <v>530</v>
      </c>
      <c r="J53" t="s">
        <v>657</v>
      </c>
    </row>
    <row r="54" spans="1:13" x14ac:dyDescent="0.25">
      <c r="A54">
        <v>10.119999999999999</v>
      </c>
      <c r="B54" t="s">
        <v>658</v>
      </c>
      <c r="C54" s="134">
        <v>20</v>
      </c>
      <c r="D54">
        <v>36.075000000000003</v>
      </c>
      <c r="E54">
        <v>14</v>
      </c>
      <c r="F54">
        <v>3.9169999999999998</v>
      </c>
      <c r="G54">
        <f t="shared" si="2"/>
        <v>-20.60125</v>
      </c>
      <c r="H54">
        <f t="shared" si="3"/>
        <v>14.065283333333333</v>
      </c>
      <c r="I54">
        <v>531</v>
      </c>
      <c r="J54" t="s">
        <v>659</v>
      </c>
    </row>
    <row r="55" spans="1:13" x14ac:dyDescent="0.25">
      <c r="A55">
        <v>10.130000000000001</v>
      </c>
      <c r="B55" t="s">
        <v>660</v>
      </c>
      <c r="C55" s="134">
        <v>20</v>
      </c>
      <c r="D55">
        <v>36.615000000000002</v>
      </c>
      <c r="E55">
        <v>14</v>
      </c>
      <c r="F55">
        <v>4.085</v>
      </c>
      <c r="G55">
        <f t="shared" si="2"/>
        <v>-20.610250000000001</v>
      </c>
      <c r="H55">
        <f t="shared" si="3"/>
        <v>14.068083333333334</v>
      </c>
      <c r="I55">
        <v>587</v>
      </c>
    </row>
    <row r="56" spans="1:13" x14ac:dyDescent="0.25">
      <c r="A56">
        <v>10.14</v>
      </c>
      <c r="B56" t="s">
        <v>661</v>
      </c>
      <c r="C56" s="134">
        <v>20</v>
      </c>
      <c r="D56">
        <v>36.680999999999997</v>
      </c>
      <c r="E56">
        <v>14</v>
      </c>
      <c r="F56">
        <v>4.1159999999999997</v>
      </c>
      <c r="G56">
        <f t="shared" si="2"/>
        <v>-20.611350000000002</v>
      </c>
      <c r="H56">
        <f t="shared" si="3"/>
        <v>14.0686</v>
      </c>
      <c r="I56">
        <v>570</v>
      </c>
      <c r="J56" t="s">
        <v>662</v>
      </c>
      <c r="K56" t="s">
        <v>663</v>
      </c>
      <c r="L56" t="s">
        <v>664</v>
      </c>
    </row>
    <row r="57" spans="1:13" x14ac:dyDescent="0.25">
      <c r="A57">
        <v>10.15</v>
      </c>
      <c r="B57" t="s">
        <v>665</v>
      </c>
      <c r="C57" s="134"/>
    </row>
    <row r="58" spans="1:13" x14ac:dyDescent="0.25">
      <c r="A58">
        <v>11.1</v>
      </c>
      <c r="B58" t="s">
        <v>666</v>
      </c>
      <c r="C58" s="134">
        <v>20</v>
      </c>
      <c r="D58">
        <v>29.183</v>
      </c>
      <c r="E58">
        <v>14</v>
      </c>
      <c r="F58">
        <v>1.919</v>
      </c>
      <c r="G58">
        <f t="shared" ref="G58:G81" si="4">-C58+(-D58/60)</f>
        <v>-20.486383333333333</v>
      </c>
      <c r="H58">
        <f t="shared" ref="H58:H81" si="5">E58+(F58/60)</f>
        <v>14.031983333333333</v>
      </c>
      <c r="I58">
        <v>458</v>
      </c>
      <c r="J58" t="s">
        <v>667</v>
      </c>
    </row>
    <row r="59" spans="1:13" x14ac:dyDescent="0.25">
      <c r="A59">
        <v>11.2</v>
      </c>
      <c r="B59" t="s">
        <v>668</v>
      </c>
      <c r="C59" s="134">
        <v>20</v>
      </c>
      <c r="D59">
        <v>29.286000000000001</v>
      </c>
      <c r="E59">
        <v>14</v>
      </c>
      <c r="F59">
        <v>1.7669999999999999</v>
      </c>
      <c r="G59">
        <f t="shared" si="4"/>
        <v>-20.488099999999999</v>
      </c>
      <c r="H59">
        <f t="shared" si="5"/>
        <v>14.029450000000001</v>
      </c>
      <c r="I59">
        <v>549</v>
      </c>
      <c r="J59" t="s">
        <v>669</v>
      </c>
    </row>
    <row r="60" spans="1:13" x14ac:dyDescent="0.25">
      <c r="A60">
        <v>11.3</v>
      </c>
      <c r="B60" t="s">
        <v>670</v>
      </c>
      <c r="C60" s="134">
        <v>20</v>
      </c>
      <c r="D60">
        <v>29.286999999999999</v>
      </c>
      <c r="E60">
        <v>14</v>
      </c>
      <c r="F60">
        <v>1.76</v>
      </c>
      <c r="G60">
        <f t="shared" si="4"/>
        <v>-20.488116666666667</v>
      </c>
      <c r="H60">
        <f t="shared" si="5"/>
        <v>14.029333333333334</v>
      </c>
      <c r="I60">
        <v>549</v>
      </c>
      <c r="J60" t="s">
        <v>671</v>
      </c>
      <c r="K60" t="s">
        <v>672</v>
      </c>
      <c r="L60" t="s">
        <v>673</v>
      </c>
      <c r="M60" t="s">
        <v>674</v>
      </c>
    </row>
    <row r="61" spans="1:13" x14ac:dyDescent="0.25">
      <c r="A61">
        <v>11.4</v>
      </c>
      <c r="B61" t="s">
        <v>675</v>
      </c>
      <c r="C61" s="134">
        <v>20</v>
      </c>
      <c r="D61">
        <v>29.303000000000001</v>
      </c>
      <c r="E61">
        <v>14</v>
      </c>
      <c r="F61">
        <v>1.8740000000000001</v>
      </c>
      <c r="G61">
        <f t="shared" si="4"/>
        <v>-20.488383333333335</v>
      </c>
      <c r="H61">
        <f t="shared" si="5"/>
        <v>14.031233333333333</v>
      </c>
      <c r="I61">
        <v>540</v>
      </c>
      <c r="J61" t="s">
        <v>676</v>
      </c>
      <c r="K61" t="s">
        <v>677</v>
      </c>
      <c r="L61" t="s">
        <v>678</v>
      </c>
      <c r="M61" t="s">
        <v>679</v>
      </c>
    </row>
    <row r="62" spans="1:13" x14ac:dyDescent="0.25">
      <c r="A62">
        <v>12.1</v>
      </c>
      <c r="B62" t="s">
        <v>680</v>
      </c>
      <c r="C62" s="134">
        <v>20</v>
      </c>
      <c r="D62">
        <v>36.658999999999999</v>
      </c>
      <c r="E62">
        <v>14</v>
      </c>
      <c r="F62">
        <v>3.9990000000000001</v>
      </c>
      <c r="G62">
        <f t="shared" si="4"/>
        <v>-20.610983333333333</v>
      </c>
      <c r="H62">
        <f t="shared" si="5"/>
        <v>14.066649999999999</v>
      </c>
      <c r="I62">
        <v>518</v>
      </c>
    </row>
    <row r="63" spans="1:13" x14ac:dyDescent="0.25">
      <c r="A63">
        <v>12.2</v>
      </c>
      <c r="B63" t="s">
        <v>681</v>
      </c>
      <c r="C63" s="134">
        <v>20</v>
      </c>
      <c r="D63">
        <v>36.65</v>
      </c>
      <c r="E63">
        <v>14</v>
      </c>
      <c r="F63">
        <v>3.9950000000000001</v>
      </c>
      <c r="G63">
        <f t="shared" si="4"/>
        <v>-20.610833333333332</v>
      </c>
      <c r="H63">
        <f t="shared" si="5"/>
        <v>14.066583333333334</v>
      </c>
      <c r="I63">
        <v>523</v>
      </c>
    </row>
    <row r="64" spans="1:13" x14ac:dyDescent="0.25">
      <c r="A64">
        <v>12.3</v>
      </c>
      <c r="B64" t="s">
        <v>682</v>
      </c>
      <c r="C64" s="134">
        <v>20</v>
      </c>
      <c r="D64">
        <v>36.646000000000001</v>
      </c>
      <c r="E64">
        <v>14</v>
      </c>
      <c r="F64">
        <v>4.0430000000000001</v>
      </c>
      <c r="G64">
        <f t="shared" si="4"/>
        <v>-20.610766666666667</v>
      </c>
      <c r="H64">
        <f t="shared" si="5"/>
        <v>14.067383333333334</v>
      </c>
      <c r="I64">
        <v>547</v>
      </c>
    </row>
    <row r="65" spans="1:12" x14ac:dyDescent="0.25">
      <c r="A65">
        <v>12.4</v>
      </c>
      <c r="B65" t="s">
        <v>683</v>
      </c>
      <c r="C65" s="134">
        <v>20</v>
      </c>
      <c r="D65">
        <v>36.622</v>
      </c>
      <c r="E65">
        <v>14</v>
      </c>
      <c r="F65">
        <v>4.0949999999999998</v>
      </c>
      <c r="G65">
        <f t="shared" si="4"/>
        <v>-20.610366666666668</v>
      </c>
      <c r="H65">
        <f t="shared" si="5"/>
        <v>14.068250000000001</v>
      </c>
      <c r="I65">
        <v>586</v>
      </c>
    </row>
    <row r="66" spans="1:12" x14ac:dyDescent="0.25">
      <c r="A66">
        <v>12.5</v>
      </c>
      <c r="B66" t="s">
        <v>684</v>
      </c>
      <c r="C66" s="134">
        <v>20</v>
      </c>
      <c r="D66">
        <v>36.189</v>
      </c>
      <c r="E66">
        <v>14</v>
      </c>
      <c r="F66">
        <v>3.758</v>
      </c>
      <c r="G66">
        <f t="shared" si="4"/>
        <v>-20.603149999999999</v>
      </c>
      <c r="H66">
        <f t="shared" si="5"/>
        <v>14.062633333333334</v>
      </c>
      <c r="I66">
        <v>476</v>
      </c>
    </row>
    <row r="67" spans="1:12" x14ac:dyDescent="0.25">
      <c r="A67">
        <v>13.1</v>
      </c>
      <c r="B67" t="s">
        <v>685</v>
      </c>
      <c r="C67" s="134">
        <v>20</v>
      </c>
      <c r="D67">
        <v>38.853000000000002</v>
      </c>
      <c r="E67">
        <v>14</v>
      </c>
      <c r="F67">
        <v>9.8620000000000001</v>
      </c>
      <c r="G67">
        <f t="shared" si="4"/>
        <v>-20.647549999999999</v>
      </c>
      <c r="H67">
        <f t="shared" si="5"/>
        <v>14.164366666666666</v>
      </c>
      <c r="I67">
        <v>834</v>
      </c>
      <c r="J67" t="s">
        <v>686</v>
      </c>
      <c r="K67" t="s">
        <v>687</v>
      </c>
    </row>
    <row r="68" spans="1:12" x14ac:dyDescent="0.25">
      <c r="A68">
        <v>13.2</v>
      </c>
      <c r="B68" t="s">
        <v>688</v>
      </c>
      <c r="C68" s="134">
        <v>20</v>
      </c>
      <c r="D68">
        <v>38.804000000000002</v>
      </c>
      <c r="E68">
        <v>14</v>
      </c>
      <c r="F68">
        <v>9.9250000000000007</v>
      </c>
      <c r="G68">
        <f t="shared" si="4"/>
        <v>-20.646733333333334</v>
      </c>
      <c r="H68">
        <f t="shared" si="5"/>
        <v>14.165416666666667</v>
      </c>
      <c r="I68">
        <v>840</v>
      </c>
      <c r="J68" t="s">
        <v>687</v>
      </c>
    </row>
    <row r="69" spans="1:12" x14ac:dyDescent="0.25">
      <c r="A69">
        <v>13.3</v>
      </c>
      <c r="B69" t="s">
        <v>689</v>
      </c>
      <c r="C69" s="134">
        <v>20</v>
      </c>
      <c r="D69">
        <v>38.704000000000001</v>
      </c>
      <c r="E69">
        <v>14</v>
      </c>
      <c r="F69">
        <v>9.9060000000000006</v>
      </c>
      <c r="G69">
        <f t="shared" si="4"/>
        <v>-20.645066666666665</v>
      </c>
      <c r="H69">
        <f t="shared" si="5"/>
        <v>14.165100000000001</v>
      </c>
      <c r="I69">
        <v>841</v>
      </c>
      <c r="J69" t="s">
        <v>690</v>
      </c>
    </row>
    <row r="70" spans="1:12" x14ac:dyDescent="0.25">
      <c r="A70">
        <v>13.4</v>
      </c>
      <c r="B70" t="s">
        <v>691</v>
      </c>
      <c r="C70" s="134">
        <v>20</v>
      </c>
      <c r="D70">
        <v>38.853000000000002</v>
      </c>
      <c r="E70">
        <v>14</v>
      </c>
      <c r="F70">
        <v>9.8620000000000001</v>
      </c>
      <c r="G70">
        <f t="shared" si="4"/>
        <v>-20.647549999999999</v>
      </c>
      <c r="H70">
        <f t="shared" si="5"/>
        <v>14.164366666666666</v>
      </c>
      <c r="I70">
        <v>834</v>
      </c>
    </row>
    <row r="71" spans="1:12" x14ac:dyDescent="0.25">
      <c r="A71">
        <v>14.1</v>
      </c>
      <c r="B71" t="s">
        <v>692</v>
      </c>
      <c r="C71" s="134">
        <v>20</v>
      </c>
      <c r="D71">
        <v>35.670999999999999</v>
      </c>
      <c r="E71">
        <v>14</v>
      </c>
      <c r="F71">
        <v>4.3659999999999997</v>
      </c>
      <c r="G71">
        <f t="shared" si="4"/>
        <v>-20.594516666666667</v>
      </c>
      <c r="H71">
        <f t="shared" si="5"/>
        <v>14.072766666666666</v>
      </c>
      <c r="I71">
        <v>449</v>
      </c>
    </row>
    <row r="72" spans="1:12" x14ac:dyDescent="0.25">
      <c r="A72">
        <v>14.2</v>
      </c>
      <c r="B72" t="s">
        <v>693</v>
      </c>
      <c r="C72" s="134">
        <v>20</v>
      </c>
      <c r="D72">
        <v>35.795000000000002</v>
      </c>
      <c r="E72">
        <v>14</v>
      </c>
      <c r="F72">
        <v>4.3639999999999999</v>
      </c>
      <c r="G72">
        <f t="shared" si="4"/>
        <v>-20.596583333333335</v>
      </c>
      <c r="H72">
        <f t="shared" si="5"/>
        <v>14.072733333333334</v>
      </c>
      <c r="I72">
        <v>452</v>
      </c>
      <c r="J72" t="s">
        <v>694</v>
      </c>
      <c r="K72" t="s">
        <v>695</v>
      </c>
      <c r="L72" t="s">
        <v>696</v>
      </c>
    </row>
    <row r="73" spans="1:12" x14ac:dyDescent="0.25">
      <c r="C73" s="134"/>
    </row>
    <row r="74" spans="1:12" x14ac:dyDescent="0.25">
      <c r="C74" s="134"/>
    </row>
    <row r="75" spans="1:12" x14ac:dyDescent="0.25">
      <c r="C75" s="134"/>
    </row>
    <row r="76" spans="1:12" x14ac:dyDescent="0.25">
      <c r="C76" s="134"/>
    </row>
    <row r="77" spans="1:12" x14ac:dyDescent="0.25">
      <c r="C77" s="134"/>
    </row>
    <row r="78" spans="1:12" x14ac:dyDescent="0.25">
      <c r="C78" s="134"/>
    </row>
    <row r="79" spans="1:12" x14ac:dyDescent="0.25">
      <c r="C79" s="134"/>
    </row>
    <row r="80" spans="1:12" x14ac:dyDescent="0.25">
      <c r="C80" s="134"/>
    </row>
  </sheetData>
  <mergeCells count="1">
    <mergeCell ref="J1:S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J245"/>
  <sheetViews>
    <sheetView tabSelected="1" workbookViewId="0">
      <selection activeCell="D256" sqref="D256"/>
    </sheetView>
  </sheetViews>
  <sheetFormatPr defaultRowHeight="15" x14ac:dyDescent="0.25"/>
  <cols>
    <col min="3" max="3" width="61" customWidth="1"/>
  </cols>
  <sheetData>
    <row r="1" spans="1:10" s="152" customFormat="1" x14ac:dyDescent="0.25">
      <c r="B1" s="152" t="s">
        <v>700</v>
      </c>
      <c r="C1" s="152" t="s">
        <v>701</v>
      </c>
      <c r="H1" s="152" t="s">
        <v>519</v>
      </c>
      <c r="I1" s="152" t="s">
        <v>520</v>
      </c>
      <c r="J1" s="152" t="s">
        <v>702</v>
      </c>
    </row>
    <row r="2" spans="1:10" s="23" customFormat="1" x14ac:dyDescent="0.25">
      <c r="A2" s="152" t="s">
        <v>523</v>
      </c>
      <c r="B2" s="152" t="s">
        <v>523</v>
      </c>
      <c r="C2" s="23" t="s">
        <v>703</v>
      </c>
      <c r="D2" s="23">
        <v>20</v>
      </c>
      <c r="E2" s="23">
        <v>36.878999999999998</v>
      </c>
      <c r="F2" s="23">
        <v>14</v>
      </c>
      <c r="G2" s="23">
        <v>4.3600000000000003</v>
      </c>
      <c r="H2" s="23">
        <f t="shared" ref="H2:H49" si="0">-D2+(-E2/60)</f>
        <v>-20.614650000000001</v>
      </c>
      <c r="I2" s="23">
        <f t="shared" ref="I2:I49" si="1">F2+(G2/60)</f>
        <v>14.072666666666667</v>
      </c>
    </row>
    <row r="3" spans="1:10" s="23" customFormat="1" x14ac:dyDescent="0.25">
      <c r="A3" s="152" t="s">
        <v>524</v>
      </c>
      <c r="B3" s="152" t="s">
        <v>524</v>
      </c>
      <c r="C3" s="23" t="s">
        <v>704</v>
      </c>
      <c r="D3" s="23">
        <v>20</v>
      </c>
      <c r="E3" s="23">
        <v>36.878999999999998</v>
      </c>
      <c r="F3" s="23">
        <v>14</v>
      </c>
      <c r="G3" s="23">
        <v>4.3600000000000003</v>
      </c>
      <c r="H3" s="23">
        <f t="shared" si="0"/>
        <v>-20.614650000000001</v>
      </c>
      <c r="I3" s="23">
        <f t="shared" si="1"/>
        <v>14.072666666666667</v>
      </c>
    </row>
    <row r="4" spans="1:10" s="23" customFormat="1" x14ac:dyDescent="0.25">
      <c r="A4" s="152" t="s">
        <v>525</v>
      </c>
      <c r="B4" s="152" t="s">
        <v>525</v>
      </c>
      <c r="C4" s="23" t="s">
        <v>705</v>
      </c>
      <c r="D4" s="23">
        <v>20</v>
      </c>
      <c r="E4" s="23">
        <v>36.878999999999998</v>
      </c>
      <c r="F4" s="23">
        <v>14</v>
      </c>
      <c r="G4" s="23">
        <v>4.3600000000000003</v>
      </c>
      <c r="H4" s="23">
        <f t="shared" si="0"/>
        <v>-20.614650000000001</v>
      </c>
      <c r="I4" s="23">
        <f t="shared" si="1"/>
        <v>14.072666666666667</v>
      </c>
    </row>
    <row r="5" spans="1:10" s="23" customFormat="1" x14ac:dyDescent="0.25">
      <c r="A5" s="152" t="s">
        <v>526</v>
      </c>
      <c r="B5" s="152" t="s">
        <v>526</v>
      </c>
      <c r="C5" s="23" t="s">
        <v>706</v>
      </c>
      <c r="D5" s="23">
        <v>20</v>
      </c>
      <c r="E5" s="23">
        <v>36.878999999999998</v>
      </c>
      <c r="F5" s="23">
        <v>14</v>
      </c>
      <c r="G5" s="23">
        <v>4.3600000000000003</v>
      </c>
      <c r="H5" s="23">
        <f t="shared" si="0"/>
        <v>-20.614650000000001</v>
      </c>
      <c r="I5" s="23">
        <f t="shared" si="1"/>
        <v>14.072666666666667</v>
      </c>
    </row>
    <row r="6" spans="1:10" s="23" customFormat="1" x14ac:dyDescent="0.25">
      <c r="A6" s="152" t="s">
        <v>707</v>
      </c>
      <c r="B6" s="152" t="s">
        <v>707</v>
      </c>
    </row>
    <row r="7" spans="1:10" s="23" customFormat="1" x14ac:dyDescent="0.25">
      <c r="A7" s="152" t="s">
        <v>529</v>
      </c>
      <c r="B7" s="152" t="s">
        <v>529</v>
      </c>
      <c r="C7" s="23" t="s">
        <v>708</v>
      </c>
      <c r="D7" s="23">
        <v>20</v>
      </c>
      <c r="E7" s="23">
        <v>38.948999999999998</v>
      </c>
      <c r="F7" s="23">
        <v>14</v>
      </c>
      <c r="G7" s="23">
        <v>7.6429999999999998</v>
      </c>
      <c r="H7" s="23">
        <f t="shared" si="0"/>
        <v>-20.649149999999999</v>
      </c>
      <c r="I7" s="23">
        <f t="shared" si="1"/>
        <v>14.127383333333333</v>
      </c>
      <c r="J7" s="23">
        <v>843</v>
      </c>
    </row>
    <row r="8" spans="1:10" s="23" customFormat="1" x14ac:dyDescent="0.25">
      <c r="A8" s="152" t="s">
        <v>530</v>
      </c>
      <c r="B8" s="152" t="s">
        <v>530</v>
      </c>
      <c r="C8" s="23" t="s">
        <v>709</v>
      </c>
      <c r="D8" s="23">
        <v>20</v>
      </c>
      <c r="E8" s="23">
        <v>38.948999999999998</v>
      </c>
      <c r="F8" s="23">
        <v>14</v>
      </c>
      <c r="G8" s="23">
        <v>7.6429999999999998</v>
      </c>
      <c r="H8" s="23">
        <f t="shared" si="0"/>
        <v>-20.649149999999999</v>
      </c>
      <c r="I8" s="23">
        <f t="shared" si="1"/>
        <v>14.127383333333333</v>
      </c>
      <c r="J8" s="23">
        <v>843</v>
      </c>
    </row>
    <row r="9" spans="1:10" s="23" customFormat="1" x14ac:dyDescent="0.25">
      <c r="A9" s="152" t="s">
        <v>531</v>
      </c>
      <c r="B9" s="152" t="s">
        <v>531</v>
      </c>
      <c r="C9" s="23" t="s">
        <v>710</v>
      </c>
      <c r="D9" s="23">
        <v>20</v>
      </c>
      <c r="E9" s="23">
        <v>38.948999999999998</v>
      </c>
      <c r="F9" s="23">
        <v>14</v>
      </c>
      <c r="G9" s="23">
        <v>7.6429999999999998</v>
      </c>
      <c r="H9" s="23">
        <f t="shared" si="0"/>
        <v>-20.649149999999999</v>
      </c>
      <c r="I9" s="23">
        <f t="shared" si="1"/>
        <v>14.127383333333333</v>
      </c>
      <c r="J9" s="23">
        <v>843</v>
      </c>
    </row>
    <row r="10" spans="1:10" s="23" customFormat="1" x14ac:dyDescent="0.25">
      <c r="A10" s="152" t="s">
        <v>532</v>
      </c>
      <c r="B10" s="152" t="s">
        <v>532</v>
      </c>
      <c r="C10" s="23" t="s">
        <v>711</v>
      </c>
      <c r="D10" s="23">
        <v>20</v>
      </c>
      <c r="E10" s="23">
        <v>38.948999999999998</v>
      </c>
      <c r="F10" s="23">
        <v>14</v>
      </c>
      <c r="G10" s="23">
        <v>7.6429999999999998</v>
      </c>
      <c r="H10" s="23">
        <f t="shared" si="0"/>
        <v>-20.649149999999999</v>
      </c>
      <c r="I10" s="23">
        <f t="shared" si="1"/>
        <v>14.127383333333333</v>
      </c>
      <c r="J10" s="23">
        <v>843</v>
      </c>
    </row>
    <row r="11" spans="1:10" s="23" customFormat="1" x14ac:dyDescent="0.25">
      <c r="A11" s="152" t="s">
        <v>533</v>
      </c>
      <c r="B11" s="152" t="s">
        <v>533</v>
      </c>
      <c r="C11" s="23" t="s">
        <v>712</v>
      </c>
      <c r="D11" s="23">
        <v>20</v>
      </c>
      <c r="E11" s="23">
        <v>38.948999999999998</v>
      </c>
      <c r="F11" s="23">
        <v>14</v>
      </c>
      <c r="G11" s="23">
        <v>7.6429999999999998</v>
      </c>
      <c r="H11" s="23">
        <f t="shared" si="0"/>
        <v>-20.649149999999999</v>
      </c>
      <c r="I11" s="23">
        <f t="shared" si="1"/>
        <v>14.127383333333333</v>
      </c>
      <c r="J11" s="23">
        <v>843</v>
      </c>
    </row>
    <row r="12" spans="1:10" s="23" customFormat="1" x14ac:dyDescent="0.25">
      <c r="A12" s="152" t="s">
        <v>534</v>
      </c>
      <c r="B12" s="152" t="s">
        <v>534</v>
      </c>
      <c r="C12" s="23" t="s">
        <v>713</v>
      </c>
      <c r="D12" s="23">
        <v>20</v>
      </c>
      <c r="E12" s="23">
        <v>38.948999999999998</v>
      </c>
      <c r="F12" s="23">
        <v>14</v>
      </c>
      <c r="G12" s="23">
        <v>7.6429999999999998</v>
      </c>
      <c r="H12" s="23">
        <f t="shared" si="0"/>
        <v>-20.649149999999999</v>
      </c>
      <c r="I12" s="23">
        <f t="shared" si="1"/>
        <v>14.127383333333333</v>
      </c>
      <c r="J12" s="23">
        <v>843</v>
      </c>
    </row>
    <row r="13" spans="1:10" s="23" customFormat="1" x14ac:dyDescent="0.25">
      <c r="A13" s="152" t="s">
        <v>535</v>
      </c>
      <c r="B13" s="152" t="s">
        <v>535</v>
      </c>
      <c r="C13" s="23" t="s">
        <v>714</v>
      </c>
      <c r="D13" s="23">
        <v>20</v>
      </c>
      <c r="E13" s="23">
        <v>38.948999999999998</v>
      </c>
      <c r="F13" s="23">
        <v>14</v>
      </c>
      <c r="G13" s="23">
        <v>7.6429999999999998</v>
      </c>
      <c r="H13" s="23">
        <f t="shared" si="0"/>
        <v>-20.649149999999999</v>
      </c>
      <c r="I13" s="23">
        <f t="shared" si="1"/>
        <v>14.127383333333333</v>
      </c>
      <c r="J13" s="23">
        <v>843</v>
      </c>
    </row>
    <row r="14" spans="1:10" s="23" customFormat="1" x14ac:dyDescent="0.25">
      <c r="A14" s="152" t="s">
        <v>536</v>
      </c>
      <c r="B14" s="152" t="s">
        <v>536</v>
      </c>
      <c r="C14" s="23" t="s">
        <v>715</v>
      </c>
      <c r="D14" s="23">
        <v>20</v>
      </c>
      <c r="E14" s="23">
        <v>38.948999999999998</v>
      </c>
      <c r="F14" s="23">
        <v>14</v>
      </c>
      <c r="G14" s="23">
        <v>7.6429999999999998</v>
      </c>
      <c r="H14" s="23">
        <f t="shared" si="0"/>
        <v>-20.649149999999999</v>
      </c>
      <c r="I14" s="23">
        <f t="shared" si="1"/>
        <v>14.127383333333333</v>
      </c>
      <c r="J14" s="23">
        <v>843</v>
      </c>
    </row>
    <row r="15" spans="1:10" s="23" customFormat="1" x14ac:dyDescent="0.25">
      <c r="A15" s="152" t="s">
        <v>537</v>
      </c>
      <c r="B15" s="152" t="s">
        <v>537</v>
      </c>
      <c r="C15" s="23" t="s">
        <v>716</v>
      </c>
      <c r="D15" s="23">
        <v>20</v>
      </c>
      <c r="E15" s="23">
        <v>38.948999999999998</v>
      </c>
      <c r="F15" s="23">
        <v>14</v>
      </c>
      <c r="G15" s="23">
        <v>7.6429999999999998</v>
      </c>
      <c r="H15" s="23">
        <f t="shared" si="0"/>
        <v>-20.649149999999999</v>
      </c>
      <c r="I15" s="23">
        <f t="shared" si="1"/>
        <v>14.127383333333333</v>
      </c>
      <c r="J15" s="23">
        <v>843</v>
      </c>
    </row>
    <row r="16" spans="1:10" s="23" customFormat="1" x14ac:dyDescent="0.25">
      <c r="A16" s="152" t="s">
        <v>538</v>
      </c>
      <c r="B16" s="152" t="s">
        <v>538</v>
      </c>
      <c r="C16" s="23" t="s">
        <v>717</v>
      </c>
      <c r="D16" s="23">
        <v>20</v>
      </c>
      <c r="E16" s="23">
        <v>38.948999999999998</v>
      </c>
      <c r="F16" s="23">
        <v>14</v>
      </c>
      <c r="G16" s="23">
        <v>7.6429999999999998</v>
      </c>
      <c r="H16" s="23">
        <f t="shared" si="0"/>
        <v>-20.649149999999999</v>
      </c>
      <c r="I16" s="23">
        <f t="shared" si="1"/>
        <v>14.127383333333333</v>
      </c>
      <c r="J16" s="23">
        <v>843</v>
      </c>
    </row>
    <row r="17" spans="1:10" s="23" customFormat="1" x14ac:dyDescent="0.25">
      <c r="A17" s="152" t="s">
        <v>540</v>
      </c>
      <c r="B17" s="152" t="s">
        <v>540</v>
      </c>
      <c r="C17" s="23" t="s">
        <v>718</v>
      </c>
      <c r="D17" s="23">
        <v>20</v>
      </c>
      <c r="E17" s="23">
        <v>38.978000000000002</v>
      </c>
      <c r="F17" s="23">
        <v>14</v>
      </c>
      <c r="G17" s="23">
        <v>7.6420000000000003</v>
      </c>
      <c r="H17" s="23">
        <f t="shared" si="0"/>
        <v>-20.649633333333334</v>
      </c>
      <c r="I17" s="23">
        <f t="shared" si="1"/>
        <v>14.127366666666667</v>
      </c>
      <c r="J17" s="23">
        <v>818</v>
      </c>
    </row>
    <row r="18" spans="1:10" s="23" customFormat="1" x14ac:dyDescent="0.25">
      <c r="A18" s="152" t="s">
        <v>541</v>
      </c>
      <c r="B18" s="152" t="s">
        <v>541</v>
      </c>
      <c r="C18" s="23" t="s">
        <v>719</v>
      </c>
      <c r="D18" s="23">
        <v>20</v>
      </c>
      <c r="E18" s="23">
        <v>38.978000000000002</v>
      </c>
      <c r="F18" s="23">
        <v>14</v>
      </c>
      <c r="G18" s="23">
        <v>7.6420000000000003</v>
      </c>
      <c r="H18" s="23">
        <f t="shared" si="0"/>
        <v>-20.649633333333334</v>
      </c>
      <c r="I18" s="23">
        <f t="shared" si="1"/>
        <v>14.127366666666667</v>
      </c>
      <c r="J18" s="23">
        <v>818</v>
      </c>
    </row>
    <row r="19" spans="1:10" s="23" customFormat="1" x14ac:dyDescent="0.25">
      <c r="A19" s="152" t="s">
        <v>542</v>
      </c>
      <c r="B19" s="152" t="s">
        <v>542</v>
      </c>
      <c r="C19" s="23" t="s">
        <v>720</v>
      </c>
      <c r="D19" s="23">
        <v>20</v>
      </c>
      <c r="E19" s="23">
        <v>38.978000000000002</v>
      </c>
      <c r="F19" s="23">
        <v>14</v>
      </c>
      <c r="G19" s="23">
        <v>7.6420000000000003</v>
      </c>
      <c r="H19" s="23">
        <f t="shared" si="0"/>
        <v>-20.649633333333334</v>
      </c>
      <c r="I19" s="23">
        <f t="shared" si="1"/>
        <v>14.127366666666667</v>
      </c>
      <c r="J19" s="23">
        <v>818</v>
      </c>
    </row>
    <row r="20" spans="1:10" s="23" customFormat="1" x14ac:dyDescent="0.25">
      <c r="A20" s="152" t="s">
        <v>543</v>
      </c>
      <c r="B20" s="152" t="s">
        <v>543</v>
      </c>
      <c r="C20" s="23" t="s">
        <v>721</v>
      </c>
      <c r="D20" s="23">
        <v>20</v>
      </c>
      <c r="E20" s="23">
        <v>38.978000000000002</v>
      </c>
      <c r="F20" s="23">
        <v>14</v>
      </c>
      <c r="G20" s="23">
        <v>7.6420000000000003</v>
      </c>
      <c r="H20" s="23">
        <f t="shared" si="0"/>
        <v>-20.649633333333334</v>
      </c>
      <c r="I20" s="23">
        <f t="shared" si="1"/>
        <v>14.127366666666667</v>
      </c>
      <c r="J20" s="23">
        <v>818</v>
      </c>
    </row>
    <row r="21" spans="1:10" s="23" customFormat="1" x14ac:dyDescent="0.25">
      <c r="A21" s="152" t="s">
        <v>544</v>
      </c>
      <c r="B21" s="152" t="s">
        <v>544</v>
      </c>
      <c r="C21" s="23" t="s">
        <v>722</v>
      </c>
      <c r="D21" s="23">
        <v>20</v>
      </c>
      <c r="E21" s="23">
        <v>38.978000000000002</v>
      </c>
      <c r="F21" s="23">
        <v>14</v>
      </c>
      <c r="G21" s="23">
        <v>7.6420000000000003</v>
      </c>
      <c r="H21" s="23">
        <f t="shared" si="0"/>
        <v>-20.649633333333334</v>
      </c>
      <c r="I21" s="23">
        <f t="shared" si="1"/>
        <v>14.127366666666667</v>
      </c>
      <c r="J21" s="23">
        <v>818</v>
      </c>
    </row>
    <row r="22" spans="1:10" s="23" customFormat="1" x14ac:dyDescent="0.25">
      <c r="A22" s="152" t="s">
        <v>545</v>
      </c>
      <c r="B22" s="152" t="s">
        <v>545</v>
      </c>
      <c r="C22" s="23" t="s">
        <v>723</v>
      </c>
      <c r="D22" s="23">
        <v>20</v>
      </c>
      <c r="E22" s="23">
        <v>38.978000000000002</v>
      </c>
      <c r="F22" s="23">
        <v>14</v>
      </c>
      <c r="G22" s="23">
        <v>7.6420000000000003</v>
      </c>
      <c r="H22" s="23">
        <f t="shared" si="0"/>
        <v>-20.649633333333334</v>
      </c>
      <c r="I22" s="23">
        <f t="shared" si="1"/>
        <v>14.127366666666667</v>
      </c>
      <c r="J22" s="23">
        <v>818</v>
      </c>
    </row>
    <row r="23" spans="1:10" s="23" customFormat="1" x14ac:dyDescent="0.25">
      <c r="A23" s="152" t="s">
        <v>547</v>
      </c>
      <c r="B23" s="152" t="s">
        <v>547</v>
      </c>
      <c r="C23" s="23" t="s">
        <v>724</v>
      </c>
      <c r="D23" s="23">
        <v>20</v>
      </c>
      <c r="E23" s="23">
        <v>39.207000000000001</v>
      </c>
      <c r="F23" s="23">
        <v>14</v>
      </c>
      <c r="G23" s="23">
        <v>9.3640000000000008</v>
      </c>
      <c r="H23" s="23">
        <f t="shared" si="0"/>
        <v>-20.653449999999999</v>
      </c>
      <c r="I23" s="23">
        <f t="shared" si="1"/>
        <v>14.156066666666666</v>
      </c>
      <c r="J23" s="23">
        <v>821</v>
      </c>
    </row>
    <row r="24" spans="1:10" s="23" customFormat="1" x14ac:dyDescent="0.25">
      <c r="A24" s="152" t="s">
        <v>548</v>
      </c>
      <c r="B24" s="152" t="s">
        <v>548</v>
      </c>
      <c r="C24" s="23" t="s">
        <v>725</v>
      </c>
      <c r="D24" s="23">
        <v>20</v>
      </c>
      <c r="E24" s="23">
        <v>39.207000000000001</v>
      </c>
      <c r="F24" s="23">
        <v>14</v>
      </c>
      <c r="G24" s="23">
        <v>9.3640000000000008</v>
      </c>
      <c r="H24" s="23">
        <f t="shared" si="0"/>
        <v>-20.653449999999999</v>
      </c>
      <c r="I24" s="23">
        <f t="shared" si="1"/>
        <v>14.156066666666666</v>
      </c>
      <c r="J24" s="23">
        <v>821</v>
      </c>
    </row>
    <row r="25" spans="1:10" s="23" customFormat="1" x14ac:dyDescent="0.25">
      <c r="A25" s="152" t="s">
        <v>549</v>
      </c>
      <c r="B25" s="152" t="s">
        <v>549</v>
      </c>
      <c r="C25" s="23" t="s">
        <v>726</v>
      </c>
      <c r="D25" s="23">
        <v>20</v>
      </c>
      <c r="E25" s="23">
        <v>39.207000000000001</v>
      </c>
      <c r="F25" s="23">
        <v>14</v>
      </c>
      <c r="G25" s="23">
        <v>9.3640000000000008</v>
      </c>
      <c r="H25" s="23">
        <f t="shared" si="0"/>
        <v>-20.653449999999999</v>
      </c>
      <c r="I25" s="23">
        <f t="shared" si="1"/>
        <v>14.156066666666666</v>
      </c>
      <c r="J25" s="23">
        <v>821</v>
      </c>
    </row>
    <row r="26" spans="1:10" s="23" customFormat="1" x14ac:dyDescent="0.25">
      <c r="A26" s="152" t="s">
        <v>727</v>
      </c>
      <c r="B26" s="152" t="s">
        <v>727</v>
      </c>
      <c r="C26" s="23" t="s">
        <v>728</v>
      </c>
      <c r="D26" s="23">
        <v>20</v>
      </c>
      <c r="E26" s="23">
        <v>39.319000000000003</v>
      </c>
      <c r="F26" s="23">
        <v>14</v>
      </c>
      <c r="G26" s="23">
        <v>9.3559999999999999</v>
      </c>
      <c r="H26" s="23">
        <f t="shared" si="0"/>
        <v>-20.655316666666668</v>
      </c>
      <c r="I26" s="23">
        <f t="shared" si="1"/>
        <v>14.155933333333333</v>
      </c>
      <c r="J26" s="23">
        <v>828</v>
      </c>
    </row>
    <row r="27" spans="1:10" s="23" customFormat="1" x14ac:dyDescent="0.25">
      <c r="A27" s="152" t="s">
        <v>555</v>
      </c>
      <c r="B27" s="152" t="s">
        <v>555</v>
      </c>
      <c r="C27" s="23" t="s">
        <v>729</v>
      </c>
      <c r="D27" s="23">
        <v>20</v>
      </c>
      <c r="E27" s="23">
        <v>39.161999999999999</v>
      </c>
      <c r="F27" s="23">
        <v>14</v>
      </c>
      <c r="G27" s="23">
        <v>8.44</v>
      </c>
      <c r="H27" s="23">
        <f t="shared" si="0"/>
        <v>-20.652699999999999</v>
      </c>
      <c r="I27" s="23">
        <f t="shared" si="1"/>
        <v>14.140666666666666</v>
      </c>
    </row>
    <row r="28" spans="1:10" s="23" customFormat="1" x14ac:dyDescent="0.25">
      <c r="A28" s="152" t="s">
        <v>556</v>
      </c>
      <c r="B28" s="152" t="s">
        <v>556</v>
      </c>
      <c r="C28" s="23" t="s">
        <v>710</v>
      </c>
      <c r="D28" s="23">
        <v>20</v>
      </c>
      <c r="E28" s="23">
        <v>39.161999999999999</v>
      </c>
      <c r="F28" s="23">
        <v>14</v>
      </c>
      <c r="G28" s="23">
        <v>8.44</v>
      </c>
      <c r="H28" s="23">
        <f t="shared" si="0"/>
        <v>-20.652699999999999</v>
      </c>
      <c r="I28" s="23">
        <f t="shared" si="1"/>
        <v>14.140666666666666</v>
      </c>
    </row>
    <row r="29" spans="1:10" s="23" customFormat="1" x14ac:dyDescent="0.25">
      <c r="A29" s="152" t="s">
        <v>557</v>
      </c>
      <c r="B29" s="152" t="s">
        <v>557</v>
      </c>
      <c r="C29" s="23" t="s">
        <v>711</v>
      </c>
      <c r="D29" s="23">
        <v>20</v>
      </c>
      <c r="E29" s="23">
        <v>39.161999999999999</v>
      </c>
      <c r="F29" s="23">
        <v>14</v>
      </c>
      <c r="G29" s="23">
        <v>8.44</v>
      </c>
      <c r="H29" s="23">
        <f t="shared" si="0"/>
        <v>-20.652699999999999</v>
      </c>
      <c r="I29" s="23">
        <f t="shared" si="1"/>
        <v>14.140666666666666</v>
      </c>
    </row>
    <row r="30" spans="1:10" s="23" customFormat="1" x14ac:dyDescent="0.25">
      <c r="A30" s="152" t="s">
        <v>558</v>
      </c>
      <c r="B30" s="152" t="s">
        <v>558</v>
      </c>
      <c r="C30" s="23" t="s">
        <v>712</v>
      </c>
      <c r="D30" s="23">
        <v>20</v>
      </c>
      <c r="E30" s="23">
        <v>39.161999999999999</v>
      </c>
      <c r="F30" s="23">
        <v>14</v>
      </c>
      <c r="G30" s="23">
        <v>8.44</v>
      </c>
      <c r="H30" s="23">
        <f t="shared" si="0"/>
        <v>-20.652699999999999</v>
      </c>
      <c r="I30" s="23">
        <f t="shared" si="1"/>
        <v>14.140666666666666</v>
      </c>
    </row>
    <row r="31" spans="1:10" s="23" customFormat="1" x14ac:dyDescent="0.25">
      <c r="A31" s="152" t="s">
        <v>559</v>
      </c>
      <c r="B31" s="152" t="s">
        <v>559</v>
      </c>
      <c r="C31" s="23" t="s">
        <v>730</v>
      </c>
      <c r="D31" s="23">
        <v>20</v>
      </c>
      <c r="E31" s="23">
        <v>39.161999999999999</v>
      </c>
      <c r="F31" s="23">
        <v>14</v>
      </c>
      <c r="G31" s="23">
        <v>8.44</v>
      </c>
      <c r="H31" s="23">
        <f t="shared" si="0"/>
        <v>-20.652699999999999</v>
      </c>
      <c r="I31" s="23">
        <f t="shared" si="1"/>
        <v>14.140666666666666</v>
      </c>
    </row>
    <row r="32" spans="1:10" s="23" customFormat="1" x14ac:dyDescent="0.25">
      <c r="A32" s="152" t="s">
        <v>562</v>
      </c>
      <c r="B32" s="152" t="s">
        <v>562</v>
      </c>
      <c r="C32" s="23" t="s">
        <v>731</v>
      </c>
      <c r="D32" s="23">
        <v>20</v>
      </c>
      <c r="E32" s="23">
        <v>39.276000000000003</v>
      </c>
      <c r="F32" s="23">
        <v>14</v>
      </c>
      <c r="G32" s="23">
        <v>8.548</v>
      </c>
      <c r="H32" s="23">
        <f t="shared" si="0"/>
        <v>-20.654599999999999</v>
      </c>
      <c r="I32" s="23">
        <f t="shared" si="1"/>
        <v>14.142466666666667</v>
      </c>
    </row>
    <row r="33" spans="1:10" s="23" customFormat="1" x14ac:dyDescent="0.25">
      <c r="A33" s="152" t="s">
        <v>563</v>
      </c>
      <c r="B33" s="152" t="s">
        <v>563</v>
      </c>
      <c r="C33" s="23" t="s">
        <v>710</v>
      </c>
      <c r="D33" s="23">
        <v>20</v>
      </c>
      <c r="E33" s="23">
        <v>39.276000000000003</v>
      </c>
      <c r="F33" s="23">
        <v>14</v>
      </c>
      <c r="G33" s="23">
        <v>8.548</v>
      </c>
      <c r="H33" s="23">
        <f t="shared" si="0"/>
        <v>-20.654599999999999</v>
      </c>
      <c r="I33" s="23">
        <f t="shared" si="1"/>
        <v>14.142466666666667</v>
      </c>
    </row>
    <row r="34" spans="1:10" s="23" customFormat="1" x14ac:dyDescent="0.25">
      <c r="A34" s="152" t="s">
        <v>564</v>
      </c>
      <c r="B34" s="152" t="s">
        <v>564</v>
      </c>
      <c r="C34" s="23" t="s">
        <v>711</v>
      </c>
      <c r="D34" s="23">
        <v>20</v>
      </c>
      <c r="E34" s="23">
        <v>39.276000000000003</v>
      </c>
      <c r="F34" s="23">
        <v>14</v>
      </c>
      <c r="G34" s="23">
        <v>8.548</v>
      </c>
      <c r="H34" s="23">
        <f t="shared" si="0"/>
        <v>-20.654599999999999</v>
      </c>
      <c r="I34" s="23">
        <f t="shared" si="1"/>
        <v>14.142466666666667</v>
      </c>
    </row>
    <row r="35" spans="1:10" s="23" customFormat="1" x14ac:dyDescent="0.25">
      <c r="A35" s="152" t="s">
        <v>568</v>
      </c>
      <c r="B35" s="152" t="s">
        <v>568</v>
      </c>
      <c r="C35" s="23" t="s">
        <v>732</v>
      </c>
      <c r="D35" s="23">
        <v>20</v>
      </c>
      <c r="E35" s="23">
        <v>39.418999999999997</v>
      </c>
      <c r="F35" s="23">
        <v>14</v>
      </c>
      <c r="G35" s="23">
        <v>8.6069999999999993</v>
      </c>
      <c r="H35" s="23">
        <f t="shared" si="0"/>
        <v>-20.656983333333333</v>
      </c>
      <c r="I35" s="23">
        <f t="shared" si="1"/>
        <v>14.14345</v>
      </c>
    </row>
    <row r="36" spans="1:10" s="23" customFormat="1" x14ac:dyDescent="0.25">
      <c r="A36" s="152" t="s">
        <v>569</v>
      </c>
      <c r="B36" s="152" t="s">
        <v>569</v>
      </c>
      <c r="C36" s="23" t="s">
        <v>733</v>
      </c>
      <c r="D36" s="23">
        <v>20</v>
      </c>
      <c r="E36" s="23">
        <v>39.418999999999997</v>
      </c>
      <c r="F36" s="23">
        <v>14</v>
      </c>
      <c r="G36" s="23">
        <v>8.6069999999999993</v>
      </c>
      <c r="H36" s="23">
        <f t="shared" si="0"/>
        <v>-20.656983333333333</v>
      </c>
      <c r="I36" s="23">
        <f t="shared" si="1"/>
        <v>14.14345</v>
      </c>
    </row>
    <row r="37" spans="1:10" s="23" customFormat="1" x14ac:dyDescent="0.25">
      <c r="A37" s="152" t="s">
        <v>570</v>
      </c>
      <c r="B37" s="152" t="s">
        <v>570</v>
      </c>
      <c r="C37" s="23" t="s">
        <v>712</v>
      </c>
      <c r="D37" s="23">
        <v>20</v>
      </c>
      <c r="E37" s="23">
        <v>39.418999999999997</v>
      </c>
      <c r="F37" s="23">
        <v>14</v>
      </c>
      <c r="G37" s="23">
        <v>8.6069999999999993</v>
      </c>
      <c r="H37" s="23">
        <f t="shared" si="0"/>
        <v>-20.656983333333333</v>
      </c>
      <c r="I37" s="23">
        <f t="shared" si="1"/>
        <v>14.14345</v>
      </c>
    </row>
    <row r="38" spans="1:10" s="23" customFormat="1" x14ac:dyDescent="0.25">
      <c r="A38" s="152" t="s">
        <v>572</v>
      </c>
      <c r="B38" s="152" t="s">
        <v>572</v>
      </c>
      <c r="C38" s="23" t="s">
        <v>734</v>
      </c>
      <c r="D38" s="23">
        <v>20</v>
      </c>
      <c r="E38" s="23">
        <v>39.340000000000003</v>
      </c>
      <c r="F38" s="23">
        <v>14</v>
      </c>
      <c r="G38" s="23">
        <v>8.7929999999999993</v>
      </c>
      <c r="H38" s="23">
        <f t="shared" si="0"/>
        <v>-20.655666666666665</v>
      </c>
      <c r="I38" s="23">
        <f t="shared" si="1"/>
        <v>14.14655</v>
      </c>
    </row>
    <row r="39" spans="1:10" s="23" customFormat="1" x14ac:dyDescent="0.25">
      <c r="A39" s="152" t="s">
        <v>573</v>
      </c>
      <c r="B39" s="152" t="s">
        <v>573</v>
      </c>
      <c r="C39" s="23" t="s">
        <v>735</v>
      </c>
      <c r="D39" s="23">
        <v>20</v>
      </c>
      <c r="E39" s="23">
        <v>39.340000000000003</v>
      </c>
      <c r="F39" s="23">
        <v>14</v>
      </c>
      <c r="G39" s="23">
        <v>8.7929999999999993</v>
      </c>
      <c r="H39" s="23">
        <f t="shared" si="0"/>
        <v>-20.655666666666665</v>
      </c>
      <c r="I39" s="23">
        <f t="shared" si="1"/>
        <v>14.14655</v>
      </c>
    </row>
    <row r="40" spans="1:10" s="23" customFormat="1" x14ac:dyDescent="0.25">
      <c r="A40" s="152" t="s">
        <v>574</v>
      </c>
      <c r="B40" s="152" t="s">
        <v>574</v>
      </c>
      <c r="C40" s="23" t="s">
        <v>736</v>
      </c>
      <c r="D40" s="23">
        <v>20</v>
      </c>
      <c r="E40" s="23">
        <v>39.340000000000003</v>
      </c>
      <c r="F40" s="23">
        <v>14</v>
      </c>
      <c r="G40" s="23">
        <v>8.7929999999999993</v>
      </c>
      <c r="H40" s="23">
        <f t="shared" si="0"/>
        <v>-20.655666666666665</v>
      </c>
      <c r="I40" s="23">
        <f t="shared" si="1"/>
        <v>14.14655</v>
      </c>
    </row>
    <row r="41" spans="1:10" s="23" customFormat="1" x14ac:dyDescent="0.25">
      <c r="A41" s="152" t="s">
        <v>575</v>
      </c>
      <c r="B41" s="152" t="s">
        <v>575</v>
      </c>
      <c r="C41" s="23" t="s">
        <v>737</v>
      </c>
      <c r="D41" s="23">
        <v>20</v>
      </c>
      <c r="E41" s="23">
        <v>39.340000000000003</v>
      </c>
      <c r="F41" s="23">
        <v>14</v>
      </c>
      <c r="G41" s="23">
        <v>8.7929999999999993</v>
      </c>
      <c r="H41" s="23">
        <f t="shared" si="0"/>
        <v>-20.655666666666665</v>
      </c>
      <c r="I41" s="23">
        <f t="shared" si="1"/>
        <v>14.14655</v>
      </c>
    </row>
    <row r="42" spans="1:10" s="23" customFormat="1" x14ac:dyDescent="0.25">
      <c r="A42" s="152" t="s">
        <v>577</v>
      </c>
      <c r="B42" s="152" t="s">
        <v>577</v>
      </c>
      <c r="C42" s="23" t="s">
        <v>738</v>
      </c>
      <c r="D42" s="23">
        <v>20</v>
      </c>
      <c r="E42" s="23">
        <v>39.796999999999997</v>
      </c>
      <c r="F42" s="23">
        <v>14</v>
      </c>
      <c r="G42" s="23">
        <v>10.167999999999999</v>
      </c>
      <c r="H42" s="23">
        <f t="shared" si="0"/>
        <v>-20.663283333333332</v>
      </c>
      <c r="I42" s="23">
        <f t="shared" si="1"/>
        <v>14.169466666666667</v>
      </c>
      <c r="J42" s="23">
        <v>792</v>
      </c>
    </row>
    <row r="43" spans="1:10" s="23" customFormat="1" x14ac:dyDescent="0.25">
      <c r="A43" s="152" t="s">
        <v>578</v>
      </c>
      <c r="B43" s="152" t="s">
        <v>578</v>
      </c>
      <c r="C43" s="23" t="s">
        <v>739</v>
      </c>
      <c r="D43" s="23">
        <v>20</v>
      </c>
      <c r="E43" s="23">
        <v>39.796999999999997</v>
      </c>
      <c r="F43" s="23">
        <v>14</v>
      </c>
      <c r="G43" s="23">
        <v>10.167999999999999</v>
      </c>
      <c r="H43" s="23">
        <f t="shared" si="0"/>
        <v>-20.663283333333332</v>
      </c>
      <c r="I43" s="23">
        <f t="shared" si="1"/>
        <v>14.169466666666667</v>
      </c>
      <c r="J43" s="23">
        <v>792</v>
      </c>
    </row>
    <row r="44" spans="1:10" s="23" customFormat="1" x14ac:dyDescent="0.25">
      <c r="A44" s="152" t="s">
        <v>575</v>
      </c>
      <c r="B44" s="152" t="s">
        <v>575</v>
      </c>
      <c r="C44" s="23" t="s">
        <v>740</v>
      </c>
      <c r="D44" s="23">
        <v>20</v>
      </c>
      <c r="E44" s="23">
        <v>39.811</v>
      </c>
      <c r="F44" s="23">
        <v>14</v>
      </c>
      <c r="G44" s="23">
        <v>10.19</v>
      </c>
      <c r="H44" s="23">
        <f t="shared" si="0"/>
        <v>-20.663516666666666</v>
      </c>
      <c r="I44" s="23">
        <f t="shared" si="1"/>
        <v>14.169833333333333</v>
      </c>
      <c r="J44" s="23">
        <v>791</v>
      </c>
    </row>
    <row r="45" spans="1:10" s="23" customFormat="1" x14ac:dyDescent="0.25">
      <c r="A45" s="152" t="s">
        <v>577</v>
      </c>
      <c r="B45" s="152" t="s">
        <v>577</v>
      </c>
      <c r="C45" s="23" t="s">
        <v>741</v>
      </c>
      <c r="D45" s="23">
        <v>20</v>
      </c>
      <c r="E45" s="23">
        <v>39.811</v>
      </c>
      <c r="F45" s="23">
        <v>14</v>
      </c>
      <c r="G45" s="23">
        <v>10.19</v>
      </c>
      <c r="H45" s="23">
        <f t="shared" si="0"/>
        <v>-20.663516666666666</v>
      </c>
      <c r="I45" s="23">
        <f t="shared" si="1"/>
        <v>14.169833333333333</v>
      </c>
      <c r="J45" s="23">
        <v>791</v>
      </c>
    </row>
    <row r="46" spans="1:10" s="23" customFormat="1" x14ac:dyDescent="0.25">
      <c r="A46" s="152" t="s">
        <v>578</v>
      </c>
      <c r="B46" s="152" t="s">
        <v>578</v>
      </c>
      <c r="C46" s="23" t="s">
        <v>742</v>
      </c>
      <c r="D46" s="23">
        <v>20</v>
      </c>
      <c r="E46" s="23">
        <v>39.817999999999998</v>
      </c>
      <c r="F46" s="23">
        <v>14</v>
      </c>
      <c r="G46" s="23">
        <v>10.135999999999999</v>
      </c>
      <c r="H46" s="23">
        <f t="shared" si="0"/>
        <v>-20.663633333333333</v>
      </c>
      <c r="I46" s="23">
        <f t="shared" si="1"/>
        <v>14.168933333333333</v>
      </c>
      <c r="J46" s="23">
        <v>802</v>
      </c>
    </row>
    <row r="47" spans="1:10" s="23" customFormat="1" x14ac:dyDescent="0.25">
      <c r="A47" s="152" t="s">
        <v>585</v>
      </c>
      <c r="B47" s="152" t="s">
        <v>585</v>
      </c>
      <c r="C47" s="23" t="s">
        <v>743</v>
      </c>
      <c r="D47" s="23">
        <v>20</v>
      </c>
      <c r="E47" s="23">
        <v>39.817999999999998</v>
      </c>
      <c r="F47" s="23">
        <v>14</v>
      </c>
      <c r="G47" s="23">
        <v>10.135999999999999</v>
      </c>
      <c r="H47" s="23">
        <f t="shared" si="0"/>
        <v>-20.663633333333333</v>
      </c>
      <c r="I47" s="23">
        <f t="shared" si="1"/>
        <v>14.168933333333333</v>
      </c>
      <c r="J47" s="23">
        <v>802</v>
      </c>
    </row>
    <row r="48" spans="1:10" s="23" customFormat="1" x14ac:dyDescent="0.25">
      <c r="A48" s="152" t="s">
        <v>586</v>
      </c>
      <c r="B48" s="152" t="s">
        <v>586</v>
      </c>
      <c r="C48" s="23" t="s">
        <v>744</v>
      </c>
      <c r="D48" s="23">
        <v>20</v>
      </c>
      <c r="E48" s="23">
        <v>39.817999999999998</v>
      </c>
      <c r="F48" s="23">
        <v>14</v>
      </c>
      <c r="G48" s="23">
        <v>10.135999999999999</v>
      </c>
      <c r="H48" s="23">
        <f t="shared" si="0"/>
        <v>-20.663633333333333</v>
      </c>
      <c r="I48" s="23">
        <f t="shared" si="1"/>
        <v>14.168933333333333</v>
      </c>
      <c r="J48" s="23">
        <v>802</v>
      </c>
    </row>
    <row r="49" spans="1:10" s="23" customFormat="1" x14ac:dyDescent="0.25">
      <c r="A49" s="152" t="s">
        <v>587</v>
      </c>
      <c r="B49" s="152" t="s">
        <v>587</v>
      </c>
      <c r="C49" s="23" t="s">
        <v>745</v>
      </c>
      <c r="D49" s="23">
        <v>20</v>
      </c>
      <c r="E49" s="23">
        <v>39.817999999999998</v>
      </c>
      <c r="F49" s="23">
        <v>14</v>
      </c>
      <c r="G49" s="23">
        <v>10.135999999999999</v>
      </c>
      <c r="H49" s="23">
        <f t="shared" si="0"/>
        <v>-20.663633333333333</v>
      </c>
      <c r="I49" s="23">
        <f t="shared" si="1"/>
        <v>14.168933333333333</v>
      </c>
      <c r="J49" s="23">
        <v>802</v>
      </c>
    </row>
    <row r="50" spans="1:10" s="23" customFormat="1" x14ac:dyDescent="0.25">
      <c r="A50" s="152" t="s">
        <v>746</v>
      </c>
      <c r="B50" s="152" t="s">
        <v>746</v>
      </c>
    </row>
    <row r="51" spans="1:10" s="23" customFormat="1" x14ac:dyDescent="0.25">
      <c r="A51" s="152" t="s">
        <v>747</v>
      </c>
      <c r="B51" s="152" t="s">
        <v>747</v>
      </c>
      <c r="C51" s="23" t="s">
        <v>748</v>
      </c>
      <c r="D51" s="23">
        <v>20</v>
      </c>
      <c r="E51" s="23">
        <v>39.811</v>
      </c>
      <c r="F51" s="23">
        <v>14</v>
      </c>
      <c r="G51" s="23">
        <v>10.19</v>
      </c>
      <c r="H51" s="23">
        <f t="shared" ref="H51:H114" si="2">-D51+(-E51/60)</f>
        <v>-20.663516666666666</v>
      </c>
      <c r="I51" s="23">
        <f t="shared" ref="I51:I114" si="3">F51+(G51/60)</f>
        <v>14.169833333333333</v>
      </c>
      <c r="J51" s="23">
        <v>791</v>
      </c>
    </row>
    <row r="52" spans="1:10" s="23" customFormat="1" x14ac:dyDescent="0.25">
      <c r="A52" s="152" t="s">
        <v>749</v>
      </c>
      <c r="B52" s="152" t="s">
        <v>749</v>
      </c>
      <c r="C52" s="23" t="s">
        <v>750</v>
      </c>
      <c r="D52" s="23">
        <v>20</v>
      </c>
      <c r="E52" s="23">
        <v>39.811</v>
      </c>
      <c r="F52" s="23">
        <v>14</v>
      </c>
      <c r="G52" s="23">
        <v>10.19</v>
      </c>
      <c r="H52" s="23">
        <f t="shared" si="2"/>
        <v>-20.663516666666666</v>
      </c>
      <c r="I52" s="23">
        <f t="shared" si="3"/>
        <v>14.169833333333333</v>
      </c>
      <c r="J52" s="23">
        <v>791</v>
      </c>
    </row>
    <row r="53" spans="1:10" s="23" customFormat="1" x14ac:dyDescent="0.25">
      <c r="A53" s="152" t="s">
        <v>591</v>
      </c>
      <c r="B53" s="152" t="s">
        <v>591</v>
      </c>
      <c r="C53" s="23" t="s">
        <v>751</v>
      </c>
      <c r="D53" s="23">
        <v>20</v>
      </c>
      <c r="E53" s="23">
        <v>39.814999999999998</v>
      </c>
      <c r="F53" s="23">
        <v>14</v>
      </c>
      <c r="G53" s="23">
        <v>10.281000000000001</v>
      </c>
      <c r="H53" s="23">
        <f t="shared" si="2"/>
        <v>-20.663583333333332</v>
      </c>
      <c r="I53" s="23">
        <f t="shared" si="3"/>
        <v>14.17135</v>
      </c>
      <c r="J53" s="23">
        <v>795</v>
      </c>
    </row>
    <row r="54" spans="1:10" s="23" customFormat="1" x14ac:dyDescent="0.25">
      <c r="A54" s="152" t="s">
        <v>592</v>
      </c>
      <c r="B54" s="152" t="s">
        <v>592</v>
      </c>
      <c r="C54" s="23" t="s">
        <v>752</v>
      </c>
      <c r="D54" s="23">
        <v>20</v>
      </c>
      <c r="E54" s="23">
        <v>39.814999999999998</v>
      </c>
      <c r="F54" s="23">
        <v>14</v>
      </c>
      <c r="G54" s="23">
        <v>10.281000000000001</v>
      </c>
      <c r="H54" s="23">
        <f t="shared" si="2"/>
        <v>-20.663583333333332</v>
      </c>
      <c r="I54" s="23">
        <f t="shared" si="3"/>
        <v>14.17135</v>
      </c>
      <c r="J54" s="23">
        <v>795</v>
      </c>
    </row>
    <row r="55" spans="1:10" s="23" customFormat="1" x14ac:dyDescent="0.25">
      <c r="A55" s="152" t="s">
        <v>593</v>
      </c>
      <c r="B55" s="152" t="s">
        <v>593</v>
      </c>
      <c r="C55" s="23" t="s">
        <v>753</v>
      </c>
      <c r="D55" s="23">
        <v>20</v>
      </c>
      <c r="E55" s="23">
        <v>39.814999999999998</v>
      </c>
      <c r="F55" s="23">
        <v>14</v>
      </c>
      <c r="G55" s="23">
        <v>10.281000000000001</v>
      </c>
      <c r="H55" s="23">
        <f t="shared" si="2"/>
        <v>-20.663583333333332</v>
      </c>
      <c r="I55" s="23">
        <f t="shared" si="3"/>
        <v>14.17135</v>
      </c>
      <c r="J55" s="23">
        <v>795</v>
      </c>
    </row>
    <row r="56" spans="1:10" s="23" customFormat="1" x14ac:dyDescent="0.25">
      <c r="A56" s="152" t="s">
        <v>595</v>
      </c>
      <c r="B56" s="152" t="s">
        <v>595</v>
      </c>
      <c r="C56" s="23" t="s">
        <v>754</v>
      </c>
      <c r="D56" s="23">
        <v>20</v>
      </c>
      <c r="E56" s="23">
        <v>39.783000000000001</v>
      </c>
      <c r="F56" s="23">
        <v>14</v>
      </c>
      <c r="G56" s="23">
        <v>10.183</v>
      </c>
      <c r="H56" s="23">
        <f t="shared" si="2"/>
        <v>-20.663049999999998</v>
      </c>
      <c r="I56" s="23">
        <f t="shared" si="3"/>
        <v>14.169716666666666</v>
      </c>
      <c r="J56" s="23">
        <v>799</v>
      </c>
    </row>
    <row r="57" spans="1:10" s="23" customFormat="1" x14ac:dyDescent="0.25">
      <c r="A57" s="152" t="s">
        <v>597</v>
      </c>
      <c r="B57" s="152" t="s">
        <v>597</v>
      </c>
      <c r="C57" s="23" t="s">
        <v>755</v>
      </c>
      <c r="D57" s="23">
        <v>20</v>
      </c>
      <c r="E57" s="23">
        <v>39.709000000000003</v>
      </c>
      <c r="F57" s="23">
        <v>14</v>
      </c>
      <c r="G57" s="23">
        <v>10.177</v>
      </c>
      <c r="H57" s="23">
        <f t="shared" si="2"/>
        <v>-20.661816666666667</v>
      </c>
      <c r="I57" s="23">
        <f t="shared" si="3"/>
        <v>14.169616666666666</v>
      </c>
      <c r="J57" s="23">
        <v>808</v>
      </c>
    </row>
    <row r="58" spans="1:10" s="23" customFormat="1" x14ac:dyDescent="0.25">
      <c r="A58" s="152" t="s">
        <v>599</v>
      </c>
      <c r="B58" s="152" t="s">
        <v>599</v>
      </c>
      <c r="C58" s="23" t="s">
        <v>756</v>
      </c>
      <c r="D58" s="23">
        <v>20</v>
      </c>
      <c r="E58" s="23">
        <v>39.698999999999998</v>
      </c>
      <c r="F58" s="23">
        <v>14</v>
      </c>
      <c r="G58" s="23">
        <v>10.083</v>
      </c>
      <c r="H58" s="23">
        <f t="shared" si="2"/>
        <v>-20.661650000000002</v>
      </c>
      <c r="I58" s="23">
        <f t="shared" si="3"/>
        <v>14.168049999999999</v>
      </c>
    </row>
    <row r="59" spans="1:10" s="23" customFormat="1" x14ac:dyDescent="0.25">
      <c r="A59" s="152" t="s">
        <v>600</v>
      </c>
      <c r="B59" s="152" t="s">
        <v>600</v>
      </c>
      <c r="C59" s="23" t="s">
        <v>757</v>
      </c>
      <c r="D59" s="23">
        <v>20</v>
      </c>
      <c r="E59" s="23">
        <v>39.698999999999998</v>
      </c>
      <c r="F59" s="23">
        <v>14</v>
      </c>
      <c r="G59" s="23">
        <v>10.083</v>
      </c>
      <c r="H59" s="23">
        <f t="shared" si="2"/>
        <v>-20.661650000000002</v>
      </c>
      <c r="I59" s="23">
        <f t="shared" si="3"/>
        <v>14.168049999999999</v>
      </c>
    </row>
    <row r="60" spans="1:10" s="23" customFormat="1" x14ac:dyDescent="0.25">
      <c r="A60" s="152" t="s">
        <v>601</v>
      </c>
      <c r="B60" s="152" t="s">
        <v>601</v>
      </c>
      <c r="C60" s="23" t="s">
        <v>758</v>
      </c>
      <c r="D60" s="23">
        <v>20</v>
      </c>
      <c r="E60" s="23">
        <v>39.698999999999998</v>
      </c>
      <c r="F60" s="23">
        <v>14</v>
      </c>
      <c r="G60" s="23">
        <v>10.083</v>
      </c>
      <c r="H60" s="23">
        <f t="shared" si="2"/>
        <v>-20.661650000000002</v>
      </c>
      <c r="I60" s="23">
        <f t="shared" si="3"/>
        <v>14.168049999999999</v>
      </c>
    </row>
    <row r="61" spans="1:10" s="23" customFormat="1" x14ac:dyDescent="0.25">
      <c r="A61" s="152" t="s">
        <v>602</v>
      </c>
      <c r="B61" s="152" t="s">
        <v>602</v>
      </c>
      <c r="C61" s="23" t="s">
        <v>759</v>
      </c>
      <c r="D61" s="23">
        <v>20</v>
      </c>
      <c r="E61" s="23">
        <v>39.698999999999998</v>
      </c>
      <c r="F61" s="23">
        <v>14</v>
      </c>
      <c r="G61" s="23">
        <v>10.083</v>
      </c>
      <c r="H61" s="23">
        <f t="shared" si="2"/>
        <v>-20.661650000000002</v>
      </c>
      <c r="I61" s="23">
        <f t="shared" si="3"/>
        <v>14.168049999999999</v>
      </c>
    </row>
    <row r="62" spans="1:10" s="23" customFormat="1" x14ac:dyDescent="0.25">
      <c r="A62" s="152" t="s">
        <v>605</v>
      </c>
      <c r="B62" s="152" t="s">
        <v>605</v>
      </c>
      <c r="C62" s="23" t="s">
        <v>760</v>
      </c>
      <c r="D62" s="23">
        <v>20</v>
      </c>
      <c r="E62" s="23">
        <v>38.725999999999999</v>
      </c>
      <c r="F62" s="23">
        <v>14</v>
      </c>
      <c r="G62" s="23">
        <v>8.4949999999999992</v>
      </c>
      <c r="H62" s="23">
        <f t="shared" si="2"/>
        <v>-20.645433333333333</v>
      </c>
      <c r="I62" s="23">
        <f t="shared" si="3"/>
        <v>14.141583333333333</v>
      </c>
      <c r="J62" s="23">
        <v>753</v>
      </c>
    </row>
    <row r="63" spans="1:10" s="23" customFormat="1" x14ac:dyDescent="0.25">
      <c r="A63" s="152" t="s">
        <v>606</v>
      </c>
      <c r="B63" s="152" t="s">
        <v>606</v>
      </c>
      <c r="C63" s="23" t="s">
        <v>761</v>
      </c>
      <c r="D63" s="23">
        <v>20</v>
      </c>
      <c r="E63" s="23">
        <v>38.69</v>
      </c>
      <c r="F63" s="23">
        <v>14</v>
      </c>
      <c r="G63" s="23">
        <v>8.4570000000000007</v>
      </c>
      <c r="H63" s="23">
        <f t="shared" si="2"/>
        <v>-20.644833333333334</v>
      </c>
      <c r="I63" s="23">
        <f t="shared" si="3"/>
        <v>14.14095</v>
      </c>
      <c r="J63" s="23">
        <v>749</v>
      </c>
    </row>
    <row r="64" spans="1:10" s="23" customFormat="1" x14ac:dyDescent="0.25">
      <c r="A64" s="152" t="s">
        <v>607</v>
      </c>
      <c r="B64" s="152" t="s">
        <v>607</v>
      </c>
      <c r="C64" s="23" t="s">
        <v>762</v>
      </c>
      <c r="D64" s="23">
        <v>20</v>
      </c>
      <c r="E64" s="23">
        <v>38.69</v>
      </c>
      <c r="F64" s="23">
        <v>14</v>
      </c>
      <c r="G64" s="23">
        <v>8.4570000000000007</v>
      </c>
      <c r="H64" s="23">
        <f t="shared" si="2"/>
        <v>-20.644833333333334</v>
      </c>
      <c r="I64" s="23">
        <f t="shared" si="3"/>
        <v>14.14095</v>
      </c>
      <c r="J64" s="23">
        <v>749</v>
      </c>
    </row>
    <row r="65" spans="1:10" s="23" customFormat="1" x14ac:dyDescent="0.25">
      <c r="A65" s="152" t="s">
        <v>609</v>
      </c>
      <c r="B65" s="152" t="s">
        <v>609</v>
      </c>
      <c r="C65" s="23" t="s">
        <v>763</v>
      </c>
      <c r="D65" s="23">
        <v>20</v>
      </c>
      <c r="E65" s="23">
        <v>40.070999999999998</v>
      </c>
      <c r="F65" s="23">
        <v>14</v>
      </c>
      <c r="G65" s="23">
        <v>9.3689999999999998</v>
      </c>
      <c r="H65" s="23">
        <f t="shared" si="2"/>
        <v>-20.667850000000001</v>
      </c>
      <c r="I65" s="23">
        <f t="shared" si="3"/>
        <v>14.15615</v>
      </c>
      <c r="J65" s="23">
        <v>851</v>
      </c>
    </row>
    <row r="66" spans="1:10" s="23" customFormat="1" x14ac:dyDescent="0.25">
      <c r="A66" s="152" t="s">
        <v>610</v>
      </c>
      <c r="B66" s="152" t="s">
        <v>610</v>
      </c>
      <c r="C66" s="23" t="s">
        <v>763</v>
      </c>
    </row>
    <row r="67" spans="1:10" s="23" customFormat="1" x14ac:dyDescent="0.25">
      <c r="A67" s="152" t="s">
        <v>612</v>
      </c>
      <c r="B67" s="152" t="s">
        <v>612</v>
      </c>
      <c r="C67" s="23" t="s">
        <v>764</v>
      </c>
      <c r="D67" s="23">
        <v>20</v>
      </c>
      <c r="E67" s="23">
        <v>40.113</v>
      </c>
      <c r="F67" s="23">
        <v>14</v>
      </c>
      <c r="G67" s="23">
        <v>9.266</v>
      </c>
      <c r="H67" s="23">
        <f t="shared" si="2"/>
        <v>-20.66855</v>
      </c>
      <c r="I67" s="23">
        <f t="shared" si="3"/>
        <v>14.154433333333333</v>
      </c>
      <c r="J67" s="23">
        <v>858</v>
      </c>
    </row>
    <row r="68" spans="1:10" s="23" customFormat="1" x14ac:dyDescent="0.25">
      <c r="A68" s="152" t="s">
        <v>613</v>
      </c>
      <c r="B68" s="152" t="s">
        <v>613</v>
      </c>
      <c r="C68" s="23" t="s">
        <v>765</v>
      </c>
      <c r="D68" s="23">
        <v>20</v>
      </c>
      <c r="E68" s="23">
        <v>40.113</v>
      </c>
      <c r="F68" s="23">
        <v>14</v>
      </c>
      <c r="G68" s="23">
        <v>9.266</v>
      </c>
      <c r="H68" s="23">
        <f t="shared" si="2"/>
        <v>-20.66855</v>
      </c>
      <c r="I68" s="23">
        <f t="shared" si="3"/>
        <v>14.154433333333333</v>
      </c>
      <c r="J68" s="23">
        <v>858</v>
      </c>
    </row>
    <row r="69" spans="1:10" s="23" customFormat="1" x14ac:dyDescent="0.25">
      <c r="A69" s="152" t="s">
        <v>614</v>
      </c>
      <c r="B69" s="152" t="s">
        <v>614</v>
      </c>
      <c r="C69" s="23" t="s">
        <v>766</v>
      </c>
      <c r="D69" s="23">
        <v>20</v>
      </c>
      <c r="E69" s="23">
        <v>40.113</v>
      </c>
      <c r="F69" s="23">
        <v>14</v>
      </c>
      <c r="G69" s="23">
        <v>9.266</v>
      </c>
      <c r="H69" s="23">
        <f t="shared" si="2"/>
        <v>-20.66855</v>
      </c>
      <c r="I69" s="23">
        <f t="shared" si="3"/>
        <v>14.154433333333333</v>
      </c>
      <c r="J69" s="23">
        <v>858</v>
      </c>
    </row>
    <row r="70" spans="1:10" s="23" customFormat="1" x14ac:dyDescent="0.25">
      <c r="A70" s="152" t="s">
        <v>615</v>
      </c>
      <c r="B70" s="152" t="s">
        <v>615</v>
      </c>
      <c r="C70" s="23" t="s">
        <v>767</v>
      </c>
      <c r="D70" s="23">
        <v>20</v>
      </c>
      <c r="E70" s="23">
        <v>40.113</v>
      </c>
      <c r="F70" s="23">
        <v>14</v>
      </c>
      <c r="G70" s="23">
        <v>9.266</v>
      </c>
      <c r="H70" s="23">
        <f t="shared" si="2"/>
        <v>-20.66855</v>
      </c>
      <c r="I70" s="23">
        <f t="shared" si="3"/>
        <v>14.154433333333333</v>
      </c>
      <c r="J70" s="23">
        <v>858</v>
      </c>
    </row>
    <row r="71" spans="1:10" s="23" customFormat="1" x14ac:dyDescent="0.25">
      <c r="A71" s="152" t="s">
        <v>617</v>
      </c>
      <c r="B71" s="152" t="s">
        <v>617</v>
      </c>
      <c r="C71" s="23" t="s">
        <v>768</v>
      </c>
      <c r="D71" s="23">
        <v>20</v>
      </c>
      <c r="E71" s="23">
        <v>40.149000000000001</v>
      </c>
      <c r="F71" s="23">
        <v>14</v>
      </c>
      <c r="G71" s="23">
        <v>9.2430000000000003</v>
      </c>
      <c r="H71" s="23">
        <f t="shared" si="2"/>
        <v>-20.669149999999998</v>
      </c>
      <c r="I71" s="23">
        <f t="shared" si="3"/>
        <v>14.15405</v>
      </c>
      <c r="J71" s="23">
        <v>843</v>
      </c>
    </row>
    <row r="72" spans="1:10" s="23" customFormat="1" x14ac:dyDescent="0.25">
      <c r="A72" s="152" t="s">
        <v>618</v>
      </c>
      <c r="B72" s="152" t="s">
        <v>618</v>
      </c>
      <c r="C72" s="23" t="s">
        <v>769</v>
      </c>
      <c r="D72" s="23">
        <v>20</v>
      </c>
      <c r="E72" s="23">
        <v>40.149000000000001</v>
      </c>
      <c r="F72" s="23">
        <v>14</v>
      </c>
      <c r="G72" s="23">
        <v>9.2430000000000003</v>
      </c>
      <c r="H72" s="23">
        <f t="shared" si="2"/>
        <v>-20.669149999999998</v>
      </c>
      <c r="I72" s="23">
        <f t="shared" si="3"/>
        <v>14.15405</v>
      </c>
      <c r="J72" s="23">
        <v>843</v>
      </c>
    </row>
    <row r="73" spans="1:10" s="23" customFormat="1" x14ac:dyDescent="0.25">
      <c r="A73" s="152" t="s">
        <v>619</v>
      </c>
      <c r="B73" s="152" t="s">
        <v>619</v>
      </c>
      <c r="C73" s="23" t="s">
        <v>770</v>
      </c>
      <c r="D73" s="23">
        <v>20</v>
      </c>
      <c r="E73" s="23">
        <v>40.149000000000001</v>
      </c>
      <c r="F73" s="23">
        <v>14</v>
      </c>
      <c r="G73" s="23">
        <v>9.2430000000000003</v>
      </c>
      <c r="H73" s="23">
        <f t="shared" si="2"/>
        <v>-20.669149999999998</v>
      </c>
      <c r="I73" s="23">
        <f t="shared" si="3"/>
        <v>14.15405</v>
      </c>
      <c r="J73" s="23">
        <v>843</v>
      </c>
    </row>
    <row r="74" spans="1:10" s="23" customFormat="1" x14ac:dyDescent="0.25">
      <c r="A74" s="152" t="s">
        <v>621</v>
      </c>
      <c r="B74" s="152" t="s">
        <v>621</v>
      </c>
      <c r="C74" s="23" t="s">
        <v>771</v>
      </c>
      <c r="D74" s="23">
        <v>20</v>
      </c>
      <c r="E74" s="23">
        <v>40.048999999999999</v>
      </c>
      <c r="F74" s="23">
        <v>14</v>
      </c>
      <c r="G74" s="23">
        <v>9.1679999999999993</v>
      </c>
      <c r="H74" s="23">
        <f t="shared" si="2"/>
        <v>-20.667483333333333</v>
      </c>
      <c r="I74" s="23">
        <f t="shared" si="3"/>
        <v>14.152799999999999</v>
      </c>
      <c r="J74" s="23">
        <v>859</v>
      </c>
    </row>
    <row r="75" spans="1:10" s="23" customFormat="1" x14ac:dyDescent="0.25">
      <c r="A75" s="152" t="s">
        <v>622</v>
      </c>
      <c r="B75" s="152" t="s">
        <v>622</v>
      </c>
      <c r="C75" s="23" t="s">
        <v>772</v>
      </c>
      <c r="D75" s="23">
        <v>20</v>
      </c>
      <c r="E75" s="23">
        <v>40.048999999999999</v>
      </c>
      <c r="F75" s="23">
        <v>14</v>
      </c>
      <c r="G75" s="23">
        <v>9.1679999999999993</v>
      </c>
      <c r="H75" s="23">
        <f t="shared" si="2"/>
        <v>-20.667483333333333</v>
      </c>
      <c r="I75" s="23">
        <f t="shared" si="3"/>
        <v>14.152799999999999</v>
      </c>
      <c r="J75" s="23">
        <v>859</v>
      </c>
    </row>
    <row r="76" spans="1:10" s="23" customFormat="1" x14ac:dyDescent="0.25">
      <c r="A76" s="152" t="s">
        <v>623</v>
      </c>
      <c r="B76" s="152" t="s">
        <v>623</v>
      </c>
      <c r="C76" s="23" t="s">
        <v>773</v>
      </c>
      <c r="D76" s="23">
        <v>20</v>
      </c>
      <c r="E76" s="23">
        <v>40.048999999999999</v>
      </c>
      <c r="F76" s="23">
        <v>14</v>
      </c>
      <c r="G76" s="23">
        <v>9.1679999999999993</v>
      </c>
      <c r="H76" s="23">
        <f t="shared" si="2"/>
        <v>-20.667483333333333</v>
      </c>
      <c r="I76" s="23">
        <f t="shared" si="3"/>
        <v>14.152799999999999</v>
      </c>
      <c r="J76" s="23">
        <v>859</v>
      </c>
    </row>
    <row r="77" spans="1:10" s="23" customFormat="1" x14ac:dyDescent="0.25">
      <c r="A77" s="152" t="s">
        <v>624</v>
      </c>
      <c r="B77" s="152" t="s">
        <v>624</v>
      </c>
      <c r="C77" s="23" t="s">
        <v>774</v>
      </c>
      <c r="D77" s="23">
        <v>20</v>
      </c>
      <c r="E77" s="23">
        <v>40.048999999999999</v>
      </c>
      <c r="F77" s="23">
        <v>14</v>
      </c>
      <c r="G77" s="23">
        <v>9.1679999999999993</v>
      </c>
      <c r="H77" s="23">
        <f t="shared" si="2"/>
        <v>-20.667483333333333</v>
      </c>
      <c r="I77" s="23">
        <f t="shared" si="3"/>
        <v>14.152799999999999</v>
      </c>
      <c r="J77" s="23">
        <v>859</v>
      </c>
    </row>
    <row r="78" spans="1:10" s="23" customFormat="1" x14ac:dyDescent="0.25">
      <c r="A78" s="152" t="s">
        <v>625</v>
      </c>
      <c r="B78" s="152" t="s">
        <v>625</v>
      </c>
      <c r="C78" s="23" t="s">
        <v>775</v>
      </c>
      <c r="D78" s="23">
        <v>20</v>
      </c>
      <c r="E78" s="23">
        <v>40.048999999999999</v>
      </c>
      <c r="F78" s="23">
        <v>14</v>
      </c>
      <c r="G78" s="23">
        <v>9.1679999999999993</v>
      </c>
      <c r="H78" s="23">
        <f t="shared" si="2"/>
        <v>-20.667483333333333</v>
      </c>
      <c r="I78" s="23">
        <f t="shared" si="3"/>
        <v>14.152799999999999</v>
      </c>
      <c r="J78" s="23">
        <v>859</v>
      </c>
    </row>
    <row r="79" spans="1:10" s="23" customFormat="1" x14ac:dyDescent="0.25">
      <c r="A79" s="152" t="s">
        <v>627</v>
      </c>
      <c r="B79" s="152" t="s">
        <v>627</v>
      </c>
      <c r="C79" s="23" t="s">
        <v>776</v>
      </c>
      <c r="D79" s="23">
        <v>20</v>
      </c>
      <c r="E79" s="23">
        <v>40.259</v>
      </c>
      <c r="F79" s="23">
        <v>14</v>
      </c>
      <c r="G79" s="23">
        <v>9.1969999999999992</v>
      </c>
      <c r="H79" s="23">
        <f t="shared" si="2"/>
        <v>-20.670983333333332</v>
      </c>
      <c r="I79" s="23">
        <f t="shared" si="3"/>
        <v>14.153283333333333</v>
      </c>
      <c r="J79" s="23">
        <v>859</v>
      </c>
    </row>
    <row r="80" spans="1:10" s="23" customFormat="1" x14ac:dyDescent="0.25">
      <c r="A80" s="152" t="s">
        <v>777</v>
      </c>
      <c r="B80" s="152" t="s">
        <v>777</v>
      </c>
      <c r="C80" s="23" t="s">
        <v>778</v>
      </c>
      <c r="D80" s="23">
        <v>20</v>
      </c>
      <c r="E80" s="23">
        <v>45.991</v>
      </c>
      <c r="F80" s="23">
        <v>14</v>
      </c>
      <c r="G80" s="23">
        <v>6.1929999999999996</v>
      </c>
      <c r="H80" s="23">
        <f t="shared" si="2"/>
        <v>-20.766516666666668</v>
      </c>
      <c r="I80" s="23">
        <f t="shared" si="3"/>
        <v>14.103216666666667</v>
      </c>
      <c r="J80" s="23">
        <v>629</v>
      </c>
    </row>
    <row r="81" spans="1:10" s="23" customFormat="1" x14ac:dyDescent="0.25">
      <c r="A81" s="152" t="s">
        <v>779</v>
      </c>
      <c r="B81" s="152" t="s">
        <v>779</v>
      </c>
      <c r="C81" s="23" t="s">
        <v>780</v>
      </c>
      <c r="D81" s="23">
        <v>20</v>
      </c>
      <c r="E81" s="23">
        <v>45.991</v>
      </c>
      <c r="F81" s="23">
        <v>14</v>
      </c>
      <c r="G81" s="23">
        <v>6.1929999999999996</v>
      </c>
      <c r="H81" s="23">
        <f t="shared" si="2"/>
        <v>-20.766516666666668</v>
      </c>
      <c r="I81" s="23">
        <f t="shared" si="3"/>
        <v>14.103216666666667</v>
      </c>
      <c r="J81" s="23">
        <v>630</v>
      </c>
    </row>
    <row r="82" spans="1:10" s="23" customFormat="1" x14ac:dyDescent="0.25">
      <c r="A82" s="152" t="s">
        <v>781</v>
      </c>
      <c r="B82" s="152" t="s">
        <v>781</v>
      </c>
      <c r="C82" s="23" t="s">
        <v>782</v>
      </c>
      <c r="D82" s="23">
        <v>20</v>
      </c>
      <c r="E82" s="23">
        <v>45.991</v>
      </c>
      <c r="F82" s="23">
        <v>14</v>
      </c>
      <c r="G82" s="23">
        <v>6.1929999999999996</v>
      </c>
      <c r="H82" s="23">
        <f t="shared" si="2"/>
        <v>-20.766516666666668</v>
      </c>
      <c r="I82" s="23">
        <f t="shared" si="3"/>
        <v>14.103216666666667</v>
      </c>
      <c r="J82" s="23">
        <v>631</v>
      </c>
    </row>
    <row r="83" spans="1:10" s="23" customFormat="1" x14ac:dyDescent="0.25">
      <c r="A83" s="152" t="s">
        <v>783</v>
      </c>
      <c r="B83" s="152" t="s">
        <v>783</v>
      </c>
      <c r="C83" s="23" t="s">
        <v>784</v>
      </c>
      <c r="D83" s="23">
        <v>20</v>
      </c>
      <c r="E83" s="23">
        <v>45.991</v>
      </c>
      <c r="F83" s="23">
        <v>14</v>
      </c>
      <c r="G83" s="23">
        <v>6.1929999999999996</v>
      </c>
      <c r="H83" s="23">
        <f t="shared" si="2"/>
        <v>-20.766516666666668</v>
      </c>
      <c r="I83" s="23">
        <f t="shared" si="3"/>
        <v>14.103216666666667</v>
      </c>
      <c r="J83" s="23">
        <v>632</v>
      </c>
    </row>
    <row r="84" spans="1:10" s="23" customFormat="1" x14ac:dyDescent="0.25">
      <c r="A84" s="152" t="s">
        <v>785</v>
      </c>
      <c r="B84" s="152" t="s">
        <v>785</v>
      </c>
      <c r="C84" s="23" t="s">
        <v>786</v>
      </c>
      <c r="D84" s="23">
        <v>20</v>
      </c>
      <c r="E84" s="23">
        <v>45.991</v>
      </c>
      <c r="F84" s="23">
        <v>14</v>
      </c>
      <c r="G84" s="23">
        <v>6.1929999999999996</v>
      </c>
      <c r="H84" s="23">
        <f t="shared" si="2"/>
        <v>-20.766516666666668</v>
      </c>
      <c r="I84" s="23">
        <f t="shared" si="3"/>
        <v>14.103216666666667</v>
      </c>
      <c r="J84" s="23">
        <v>633</v>
      </c>
    </row>
    <row r="85" spans="1:10" s="23" customFormat="1" x14ac:dyDescent="0.25">
      <c r="A85" s="152" t="s">
        <v>787</v>
      </c>
      <c r="B85" s="152" t="s">
        <v>787</v>
      </c>
      <c r="C85" s="23" t="s">
        <v>788</v>
      </c>
      <c r="D85" s="23">
        <v>20</v>
      </c>
      <c r="E85" s="23">
        <v>45.991</v>
      </c>
      <c r="F85" s="23">
        <v>14</v>
      </c>
      <c r="G85" s="23">
        <v>6.1929999999999996</v>
      </c>
      <c r="H85" s="23">
        <f t="shared" si="2"/>
        <v>-20.766516666666668</v>
      </c>
      <c r="I85" s="23">
        <f t="shared" si="3"/>
        <v>14.103216666666667</v>
      </c>
      <c r="J85" s="23">
        <v>634</v>
      </c>
    </row>
    <row r="86" spans="1:10" s="23" customFormat="1" x14ac:dyDescent="0.25">
      <c r="A86" s="152" t="s">
        <v>789</v>
      </c>
      <c r="B86" s="152" t="s">
        <v>789</v>
      </c>
      <c r="C86" s="23" t="s">
        <v>790</v>
      </c>
      <c r="D86" s="23">
        <v>20</v>
      </c>
      <c r="E86" s="23">
        <v>45.991</v>
      </c>
      <c r="F86" s="23">
        <v>14</v>
      </c>
      <c r="G86" s="23">
        <v>6.1929999999999996</v>
      </c>
      <c r="H86" s="23">
        <f t="shared" si="2"/>
        <v>-20.766516666666668</v>
      </c>
      <c r="I86" s="23">
        <f t="shared" si="3"/>
        <v>14.103216666666667</v>
      </c>
      <c r="J86" s="23">
        <v>635</v>
      </c>
    </row>
    <row r="87" spans="1:10" s="23" customFormat="1" x14ac:dyDescent="0.25">
      <c r="A87" s="152" t="s">
        <v>791</v>
      </c>
      <c r="B87" s="152" t="s">
        <v>791</v>
      </c>
      <c r="C87" s="23" t="s">
        <v>730</v>
      </c>
      <c r="D87" s="23">
        <v>20</v>
      </c>
      <c r="E87" s="23">
        <v>45.991</v>
      </c>
      <c r="F87" s="23">
        <v>14</v>
      </c>
      <c r="G87" s="23">
        <v>6.1929999999999996</v>
      </c>
      <c r="H87" s="23">
        <f t="shared" si="2"/>
        <v>-20.766516666666668</v>
      </c>
      <c r="I87" s="23">
        <f t="shared" si="3"/>
        <v>14.103216666666667</v>
      </c>
      <c r="J87" s="23">
        <v>636</v>
      </c>
    </row>
    <row r="88" spans="1:10" s="23" customFormat="1" x14ac:dyDescent="0.25">
      <c r="A88" s="152" t="s">
        <v>792</v>
      </c>
      <c r="B88" s="152" t="s">
        <v>792</v>
      </c>
      <c r="C88" s="23" t="s">
        <v>793</v>
      </c>
      <c r="D88" s="23">
        <v>20</v>
      </c>
      <c r="E88" s="23">
        <v>45.991</v>
      </c>
      <c r="F88" s="23">
        <v>14</v>
      </c>
      <c r="G88" s="23">
        <v>6.1929999999999996</v>
      </c>
      <c r="H88" s="23">
        <f t="shared" si="2"/>
        <v>-20.766516666666668</v>
      </c>
      <c r="I88" s="23">
        <f t="shared" si="3"/>
        <v>14.103216666666667</v>
      </c>
      <c r="J88" s="23">
        <v>637</v>
      </c>
    </row>
    <row r="89" spans="1:10" s="23" customFormat="1" x14ac:dyDescent="0.25">
      <c r="A89" s="152" t="s">
        <v>794</v>
      </c>
      <c r="B89" s="152" t="s">
        <v>794</v>
      </c>
      <c r="C89" s="23" t="s">
        <v>795</v>
      </c>
      <c r="D89" s="23">
        <v>20</v>
      </c>
      <c r="E89" s="23">
        <v>45.991</v>
      </c>
      <c r="F89" s="23">
        <v>14</v>
      </c>
      <c r="G89" s="23">
        <v>6.1929999999999996</v>
      </c>
      <c r="H89" s="23">
        <f t="shared" si="2"/>
        <v>-20.766516666666668</v>
      </c>
      <c r="I89" s="23">
        <f t="shared" si="3"/>
        <v>14.103216666666667</v>
      </c>
      <c r="J89" s="23">
        <v>638</v>
      </c>
    </row>
    <row r="90" spans="1:10" s="23" customFormat="1" x14ac:dyDescent="0.25">
      <c r="A90" s="152" t="s">
        <v>796</v>
      </c>
      <c r="B90" s="152" t="s">
        <v>796</v>
      </c>
      <c r="C90" s="23" t="s">
        <v>797</v>
      </c>
      <c r="D90" s="23">
        <v>20</v>
      </c>
      <c r="E90" s="23">
        <v>45.991</v>
      </c>
      <c r="F90" s="23">
        <v>14</v>
      </c>
      <c r="G90" s="23">
        <v>6.1929999999999996</v>
      </c>
      <c r="H90" s="23">
        <f t="shared" si="2"/>
        <v>-20.766516666666668</v>
      </c>
      <c r="I90" s="23">
        <f t="shared" si="3"/>
        <v>14.103216666666667</v>
      </c>
      <c r="J90" s="23">
        <v>639</v>
      </c>
    </row>
    <row r="91" spans="1:10" s="23" customFormat="1" x14ac:dyDescent="0.25">
      <c r="A91" s="152" t="s">
        <v>798</v>
      </c>
      <c r="B91" s="152" t="s">
        <v>798</v>
      </c>
      <c r="C91" s="23" t="s">
        <v>799</v>
      </c>
      <c r="D91" s="23">
        <v>20</v>
      </c>
      <c r="E91" s="23">
        <v>45.991</v>
      </c>
      <c r="F91" s="23">
        <v>14</v>
      </c>
      <c r="G91" s="23">
        <v>6.1929999999999996</v>
      </c>
      <c r="H91" s="23">
        <f t="shared" si="2"/>
        <v>-20.766516666666668</v>
      </c>
      <c r="I91" s="23">
        <f t="shared" si="3"/>
        <v>14.103216666666667</v>
      </c>
      <c r="J91" s="23">
        <v>640</v>
      </c>
    </row>
    <row r="92" spans="1:10" s="23" customFormat="1" x14ac:dyDescent="0.25">
      <c r="A92" s="152" t="s">
        <v>800</v>
      </c>
      <c r="B92" s="152" t="s">
        <v>800</v>
      </c>
      <c r="C92" s="23" t="s">
        <v>801</v>
      </c>
      <c r="D92" s="23">
        <v>20</v>
      </c>
      <c r="E92" s="23">
        <v>45.991</v>
      </c>
      <c r="F92" s="23">
        <v>14</v>
      </c>
      <c r="G92" s="23">
        <v>6.1929999999999996</v>
      </c>
      <c r="H92" s="23">
        <f t="shared" si="2"/>
        <v>-20.766516666666668</v>
      </c>
      <c r="I92" s="23">
        <f t="shared" si="3"/>
        <v>14.103216666666667</v>
      </c>
      <c r="J92" s="23">
        <v>641</v>
      </c>
    </row>
    <row r="93" spans="1:10" s="23" customFormat="1" x14ac:dyDescent="0.25">
      <c r="A93" s="152" t="s">
        <v>634</v>
      </c>
      <c r="B93" s="152" t="s">
        <v>634</v>
      </c>
      <c r="C93" s="23" t="s">
        <v>802</v>
      </c>
      <c r="D93" s="23">
        <v>20</v>
      </c>
      <c r="E93" s="23">
        <v>36.750999999999998</v>
      </c>
      <c r="F93" s="23">
        <v>14</v>
      </c>
      <c r="G93" s="23">
        <v>3.9140000000000001</v>
      </c>
      <c r="H93" s="23">
        <f t="shared" si="2"/>
        <v>-20.612516666666668</v>
      </c>
      <c r="I93" s="23">
        <f t="shared" si="3"/>
        <v>14.065233333333333</v>
      </c>
      <c r="J93" s="23">
        <v>521</v>
      </c>
    </row>
    <row r="94" spans="1:10" s="23" customFormat="1" x14ac:dyDescent="0.25">
      <c r="A94" s="152" t="s">
        <v>635</v>
      </c>
      <c r="B94" s="152" t="s">
        <v>635</v>
      </c>
      <c r="C94" s="23" t="s">
        <v>803</v>
      </c>
      <c r="D94" s="23">
        <v>20</v>
      </c>
      <c r="E94" s="23">
        <v>36.750999999999998</v>
      </c>
      <c r="F94" s="23">
        <v>14</v>
      </c>
      <c r="G94" s="23">
        <v>3.9140000000000001</v>
      </c>
      <c r="H94" s="23">
        <f t="shared" si="2"/>
        <v>-20.612516666666668</v>
      </c>
      <c r="I94" s="23">
        <f t="shared" si="3"/>
        <v>14.065233333333333</v>
      </c>
      <c r="J94" s="23">
        <v>522</v>
      </c>
    </row>
    <row r="95" spans="1:10" s="23" customFormat="1" x14ac:dyDescent="0.25">
      <c r="A95" s="152" t="s">
        <v>636</v>
      </c>
      <c r="B95" s="152" t="s">
        <v>636</v>
      </c>
      <c r="C95" s="23" t="s">
        <v>804</v>
      </c>
      <c r="D95" s="23">
        <v>20</v>
      </c>
      <c r="E95" s="23">
        <v>36.750999999999998</v>
      </c>
      <c r="F95" s="23">
        <v>14</v>
      </c>
      <c r="G95" s="23">
        <v>3.9140000000000001</v>
      </c>
      <c r="H95" s="23">
        <f t="shared" si="2"/>
        <v>-20.612516666666668</v>
      </c>
      <c r="I95" s="23">
        <f t="shared" si="3"/>
        <v>14.065233333333333</v>
      </c>
      <c r="J95" s="23">
        <v>523</v>
      </c>
    </row>
    <row r="96" spans="1:10" s="23" customFormat="1" x14ac:dyDescent="0.25">
      <c r="A96" s="152" t="s">
        <v>638</v>
      </c>
      <c r="B96" s="152" t="s">
        <v>638</v>
      </c>
      <c r="C96" s="23" t="s">
        <v>805</v>
      </c>
      <c r="D96" s="23">
        <v>20</v>
      </c>
      <c r="E96" s="23">
        <v>36.673999999999999</v>
      </c>
      <c r="F96" s="23">
        <v>14</v>
      </c>
      <c r="G96" s="23">
        <v>3.99</v>
      </c>
      <c r="H96" s="23">
        <f t="shared" si="2"/>
        <v>-20.611233333333335</v>
      </c>
      <c r="I96" s="23">
        <f t="shared" si="3"/>
        <v>14.0665</v>
      </c>
      <c r="J96" s="23">
        <v>512</v>
      </c>
    </row>
    <row r="97" spans="1:10" s="23" customFormat="1" x14ac:dyDescent="0.25">
      <c r="A97" s="152" t="s">
        <v>639</v>
      </c>
      <c r="B97" s="152" t="s">
        <v>639</v>
      </c>
      <c r="C97" s="23" t="s">
        <v>806</v>
      </c>
      <c r="D97" s="23">
        <v>20</v>
      </c>
      <c r="E97" s="23">
        <v>36.673999999999999</v>
      </c>
      <c r="F97" s="23">
        <v>14</v>
      </c>
      <c r="G97" s="23">
        <v>3.99</v>
      </c>
      <c r="H97" s="23">
        <f t="shared" si="2"/>
        <v>-20.611233333333335</v>
      </c>
      <c r="I97" s="23">
        <f t="shared" si="3"/>
        <v>14.0665</v>
      </c>
      <c r="J97" s="23">
        <v>513</v>
      </c>
    </row>
    <row r="98" spans="1:10" s="23" customFormat="1" x14ac:dyDescent="0.25">
      <c r="A98" s="152" t="s">
        <v>640</v>
      </c>
      <c r="B98" s="152" t="s">
        <v>640</v>
      </c>
      <c r="C98" s="23" t="s">
        <v>807</v>
      </c>
      <c r="D98" s="23">
        <v>20</v>
      </c>
      <c r="E98" s="23">
        <v>36.673999999999999</v>
      </c>
      <c r="F98" s="23">
        <v>14</v>
      </c>
      <c r="G98" s="23">
        <v>3.99</v>
      </c>
      <c r="H98" s="23">
        <f t="shared" si="2"/>
        <v>-20.611233333333335</v>
      </c>
      <c r="I98" s="23">
        <f t="shared" si="3"/>
        <v>14.0665</v>
      </c>
      <c r="J98" s="23">
        <v>514</v>
      </c>
    </row>
    <row r="99" spans="1:10" s="23" customFormat="1" x14ac:dyDescent="0.25">
      <c r="A99" s="152" t="s">
        <v>645</v>
      </c>
      <c r="B99" s="152" t="s">
        <v>645</v>
      </c>
      <c r="C99" s="23" t="s">
        <v>808</v>
      </c>
      <c r="D99" s="23">
        <v>20</v>
      </c>
      <c r="E99" s="23">
        <v>36.588000000000001</v>
      </c>
      <c r="F99" s="23">
        <v>14</v>
      </c>
      <c r="G99" s="23">
        <v>4.3280000000000003</v>
      </c>
      <c r="H99" s="23">
        <f t="shared" si="2"/>
        <v>-20.6098</v>
      </c>
      <c r="I99" s="23">
        <f t="shared" si="3"/>
        <v>14.072133333333333</v>
      </c>
      <c r="J99" s="23">
        <v>483</v>
      </c>
    </row>
    <row r="100" spans="1:10" s="23" customFormat="1" x14ac:dyDescent="0.25">
      <c r="A100" s="152" t="s">
        <v>809</v>
      </c>
      <c r="B100" s="152" t="s">
        <v>809</v>
      </c>
      <c r="C100" s="23" t="s">
        <v>810</v>
      </c>
      <c r="D100" s="23">
        <v>20</v>
      </c>
      <c r="E100" s="23">
        <v>36.506</v>
      </c>
      <c r="F100" s="23">
        <v>14</v>
      </c>
      <c r="G100" s="23">
        <v>4.1520000000000001</v>
      </c>
      <c r="H100" s="23">
        <f t="shared" si="2"/>
        <v>-20.608433333333334</v>
      </c>
      <c r="I100" s="23">
        <f t="shared" si="3"/>
        <v>14.0692</v>
      </c>
    </row>
    <row r="101" spans="1:10" s="23" customFormat="1" x14ac:dyDescent="0.25">
      <c r="A101" s="152" t="s">
        <v>811</v>
      </c>
      <c r="B101" s="152" t="s">
        <v>811</v>
      </c>
      <c r="C101" s="23" t="s">
        <v>812</v>
      </c>
      <c r="D101" s="23">
        <v>20</v>
      </c>
      <c r="E101" s="23">
        <v>36.506</v>
      </c>
      <c r="F101" s="23">
        <v>14</v>
      </c>
      <c r="G101" s="23">
        <v>4.1520000000000001</v>
      </c>
      <c r="H101" s="23">
        <f t="shared" si="2"/>
        <v>-20.608433333333334</v>
      </c>
      <c r="I101" s="23">
        <f t="shared" si="3"/>
        <v>14.0692</v>
      </c>
    </row>
    <row r="102" spans="1:10" s="23" customFormat="1" x14ac:dyDescent="0.25">
      <c r="A102" s="152" t="s">
        <v>813</v>
      </c>
      <c r="B102" s="152" t="s">
        <v>813</v>
      </c>
      <c r="C102" s="23" t="s">
        <v>814</v>
      </c>
      <c r="D102" s="23">
        <v>20</v>
      </c>
      <c r="E102" s="23">
        <v>36.506</v>
      </c>
      <c r="F102" s="23">
        <v>14</v>
      </c>
      <c r="G102" s="23">
        <v>4.1520000000000001</v>
      </c>
      <c r="H102" s="23">
        <f t="shared" si="2"/>
        <v>-20.608433333333334</v>
      </c>
      <c r="I102" s="23">
        <f t="shared" si="3"/>
        <v>14.0692</v>
      </c>
    </row>
    <row r="103" spans="1:10" s="23" customFormat="1" x14ac:dyDescent="0.25">
      <c r="A103" s="152" t="s">
        <v>815</v>
      </c>
      <c r="B103" s="152" t="s">
        <v>815</v>
      </c>
      <c r="C103" s="23" t="s">
        <v>711</v>
      </c>
      <c r="D103" s="23">
        <v>20</v>
      </c>
      <c r="E103" s="23">
        <v>36.506</v>
      </c>
      <c r="F103" s="23">
        <v>14</v>
      </c>
      <c r="G103" s="23">
        <v>4.1520000000000001</v>
      </c>
      <c r="H103" s="23">
        <f t="shared" si="2"/>
        <v>-20.608433333333334</v>
      </c>
      <c r="I103" s="23">
        <f t="shared" si="3"/>
        <v>14.0692</v>
      </c>
    </row>
    <row r="104" spans="1:10" s="23" customFormat="1" x14ac:dyDescent="0.25">
      <c r="A104" s="152" t="s">
        <v>816</v>
      </c>
      <c r="B104" s="152" t="s">
        <v>816</v>
      </c>
      <c r="C104" s="23" t="s">
        <v>712</v>
      </c>
      <c r="D104" s="23">
        <v>20</v>
      </c>
      <c r="E104" s="23">
        <v>36.506</v>
      </c>
      <c r="F104" s="23">
        <v>14</v>
      </c>
      <c r="G104" s="23">
        <v>4.1520000000000001</v>
      </c>
      <c r="H104" s="23">
        <f t="shared" si="2"/>
        <v>-20.608433333333334</v>
      </c>
      <c r="I104" s="23">
        <f t="shared" si="3"/>
        <v>14.0692</v>
      </c>
    </row>
    <row r="105" spans="1:10" s="23" customFormat="1" x14ac:dyDescent="0.25">
      <c r="A105" s="152" t="s">
        <v>817</v>
      </c>
      <c r="B105" s="152" t="s">
        <v>817</v>
      </c>
      <c r="C105" s="23" t="s">
        <v>713</v>
      </c>
      <c r="D105" s="23">
        <v>20</v>
      </c>
      <c r="E105" s="23">
        <v>36.506</v>
      </c>
      <c r="F105" s="23">
        <v>14</v>
      </c>
      <c r="G105" s="23">
        <v>4.1520000000000001</v>
      </c>
      <c r="H105" s="23">
        <f t="shared" si="2"/>
        <v>-20.608433333333334</v>
      </c>
      <c r="I105" s="23">
        <f t="shared" si="3"/>
        <v>14.0692</v>
      </c>
    </row>
    <row r="106" spans="1:10" s="23" customFormat="1" x14ac:dyDescent="0.25">
      <c r="A106" s="152" t="s">
        <v>818</v>
      </c>
      <c r="B106" s="152" t="s">
        <v>818</v>
      </c>
      <c r="C106" s="23" t="s">
        <v>819</v>
      </c>
      <c r="D106" s="23">
        <v>20</v>
      </c>
      <c r="E106" s="23">
        <v>36.034999999999997</v>
      </c>
      <c r="F106" s="23">
        <v>14</v>
      </c>
      <c r="G106" s="23">
        <v>3.9159999999999999</v>
      </c>
      <c r="H106" s="23">
        <f t="shared" si="2"/>
        <v>-20.600583333333333</v>
      </c>
      <c r="I106" s="23">
        <f t="shared" si="3"/>
        <v>14.065266666666666</v>
      </c>
      <c r="J106" s="23">
        <v>531</v>
      </c>
    </row>
    <row r="107" spans="1:10" s="23" customFormat="1" x14ac:dyDescent="0.25">
      <c r="A107" s="152" t="s">
        <v>820</v>
      </c>
      <c r="B107" s="152" t="s">
        <v>820</v>
      </c>
      <c r="C107" s="23" t="s">
        <v>821</v>
      </c>
      <c r="D107" s="23">
        <v>20</v>
      </c>
      <c r="E107" s="23">
        <v>35.972999999999999</v>
      </c>
      <c r="F107" s="23">
        <v>14</v>
      </c>
      <c r="G107" s="23">
        <v>3.8370000000000002</v>
      </c>
      <c r="H107" s="23">
        <f t="shared" si="2"/>
        <v>-20.599550000000001</v>
      </c>
      <c r="I107" s="23">
        <f t="shared" si="3"/>
        <v>14.06395</v>
      </c>
      <c r="J107" s="23">
        <v>519</v>
      </c>
    </row>
    <row r="108" spans="1:10" s="23" customFormat="1" x14ac:dyDescent="0.25">
      <c r="A108" s="152" t="s">
        <v>657</v>
      </c>
      <c r="B108" s="152" t="s">
        <v>657</v>
      </c>
      <c r="C108" s="23" t="s">
        <v>822</v>
      </c>
      <c r="D108" s="23">
        <v>20</v>
      </c>
      <c r="E108" s="23">
        <v>35.981000000000002</v>
      </c>
      <c r="F108" s="23">
        <v>14</v>
      </c>
      <c r="G108" s="23">
        <v>3.859</v>
      </c>
      <c r="H108" s="23">
        <f t="shared" si="2"/>
        <v>-20.599683333333335</v>
      </c>
      <c r="I108" s="23">
        <f t="shared" si="3"/>
        <v>14.064316666666667</v>
      </c>
      <c r="J108" s="23">
        <v>530</v>
      </c>
    </row>
    <row r="109" spans="1:10" s="23" customFormat="1" x14ac:dyDescent="0.25">
      <c r="A109" s="152" t="s">
        <v>659</v>
      </c>
      <c r="B109" s="152" t="s">
        <v>659</v>
      </c>
      <c r="C109" s="23" t="s">
        <v>823</v>
      </c>
      <c r="D109" s="23">
        <v>20</v>
      </c>
      <c r="E109" s="23">
        <v>36.075000000000003</v>
      </c>
      <c r="F109" s="23">
        <v>14</v>
      </c>
      <c r="G109" s="23">
        <v>3.9169999999999998</v>
      </c>
      <c r="H109" s="23">
        <f t="shared" si="2"/>
        <v>-20.60125</v>
      </c>
      <c r="I109" s="23">
        <f t="shared" si="3"/>
        <v>14.065283333333333</v>
      </c>
      <c r="J109" s="23">
        <v>531</v>
      </c>
    </row>
    <row r="110" spans="1:10" s="23" customFormat="1" x14ac:dyDescent="0.25">
      <c r="A110" s="152" t="s">
        <v>662</v>
      </c>
      <c r="B110" s="152" t="s">
        <v>662</v>
      </c>
      <c r="C110" s="23" t="s">
        <v>824</v>
      </c>
      <c r="D110" s="23">
        <v>20</v>
      </c>
      <c r="E110" s="23">
        <v>36.680999999999997</v>
      </c>
      <c r="F110" s="23">
        <v>14</v>
      </c>
      <c r="G110" s="23">
        <v>4.1159999999999997</v>
      </c>
      <c r="H110" s="23">
        <f t="shared" si="2"/>
        <v>-20.611350000000002</v>
      </c>
      <c r="I110" s="23">
        <f t="shared" si="3"/>
        <v>14.0686</v>
      </c>
      <c r="J110" s="23">
        <v>570</v>
      </c>
    </row>
    <row r="111" spans="1:10" s="23" customFormat="1" x14ac:dyDescent="0.25">
      <c r="A111" s="152" t="s">
        <v>663</v>
      </c>
      <c r="B111" s="152" t="s">
        <v>663</v>
      </c>
      <c r="C111" s="23" t="s">
        <v>825</v>
      </c>
      <c r="D111" s="23">
        <v>20</v>
      </c>
      <c r="E111" s="23">
        <v>36.680999999999997</v>
      </c>
      <c r="F111" s="23">
        <v>14</v>
      </c>
      <c r="G111" s="23">
        <v>4.1159999999999997</v>
      </c>
      <c r="H111" s="23">
        <f t="shared" si="2"/>
        <v>-20.611350000000002</v>
      </c>
      <c r="I111" s="23">
        <f t="shared" si="3"/>
        <v>14.0686</v>
      </c>
      <c r="J111" s="23">
        <v>571</v>
      </c>
    </row>
    <row r="112" spans="1:10" s="23" customFormat="1" x14ac:dyDescent="0.25">
      <c r="A112" s="152" t="s">
        <v>664</v>
      </c>
      <c r="B112" s="152" t="s">
        <v>664</v>
      </c>
      <c r="C112" s="23" t="s">
        <v>826</v>
      </c>
      <c r="D112" s="23">
        <v>20</v>
      </c>
      <c r="E112" s="23">
        <v>36.680999999999997</v>
      </c>
      <c r="F112" s="23">
        <v>14</v>
      </c>
      <c r="G112" s="23">
        <v>4.1159999999999997</v>
      </c>
      <c r="H112" s="23">
        <f t="shared" si="2"/>
        <v>-20.611350000000002</v>
      </c>
      <c r="I112" s="23">
        <f t="shared" si="3"/>
        <v>14.0686</v>
      </c>
      <c r="J112" s="23">
        <v>572</v>
      </c>
    </row>
    <row r="113" spans="1:10" s="23" customFormat="1" x14ac:dyDescent="0.25">
      <c r="A113" s="152" t="s">
        <v>827</v>
      </c>
      <c r="B113" s="152" t="s">
        <v>827</v>
      </c>
      <c r="C113" s="23" t="s">
        <v>828</v>
      </c>
      <c r="D113" s="23">
        <v>20</v>
      </c>
      <c r="E113" s="23">
        <v>36.680999999999997</v>
      </c>
      <c r="F113" s="23">
        <v>14</v>
      </c>
      <c r="G113" s="23">
        <v>4.1159999999999997</v>
      </c>
      <c r="H113" s="23">
        <f t="shared" si="2"/>
        <v>-20.611350000000002</v>
      </c>
      <c r="I113" s="23">
        <f t="shared" si="3"/>
        <v>14.0686</v>
      </c>
      <c r="J113" s="23">
        <v>573</v>
      </c>
    </row>
    <row r="114" spans="1:10" s="23" customFormat="1" x14ac:dyDescent="0.25">
      <c r="A114" s="152" t="s">
        <v>667</v>
      </c>
      <c r="B114" s="152" t="s">
        <v>667</v>
      </c>
      <c r="C114" s="23" t="s">
        <v>829</v>
      </c>
      <c r="D114" s="23">
        <v>20</v>
      </c>
      <c r="E114" s="23">
        <v>29.183</v>
      </c>
      <c r="F114" s="23">
        <v>14</v>
      </c>
      <c r="G114" s="23">
        <v>1.919</v>
      </c>
      <c r="H114" s="23">
        <f t="shared" si="2"/>
        <v>-20.486383333333333</v>
      </c>
      <c r="I114" s="23">
        <f t="shared" si="3"/>
        <v>14.031983333333333</v>
      </c>
      <c r="J114" s="23">
        <v>458</v>
      </c>
    </row>
    <row r="115" spans="1:10" s="23" customFormat="1" x14ac:dyDescent="0.25">
      <c r="A115" s="152" t="s">
        <v>830</v>
      </c>
      <c r="B115" s="152" t="s">
        <v>830</v>
      </c>
    </row>
    <row r="116" spans="1:10" s="23" customFormat="1" x14ac:dyDescent="0.25">
      <c r="A116" s="152" t="s">
        <v>669</v>
      </c>
      <c r="B116" s="152" t="s">
        <v>669</v>
      </c>
      <c r="C116" s="23" t="s">
        <v>831</v>
      </c>
      <c r="D116" s="23">
        <v>20</v>
      </c>
      <c r="E116" s="23">
        <v>29.286000000000001</v>
      </c>
      <c r="F116" s="23">
        <v>14</v>
      </c>
      <c r="G116" s="23">
        <v>1.7669999999999999</v>
      </c>
      <c r="H116" s="23">
        <f t="shared" ref="H116:H124" si="4">-D116+(-E116/60)</f>
        <v>-20.488099999999999</v>
      </c>
      <c r="I116" s="23">
        <f t="shared" ref="I116:I124" si="5">F116+(G116/60)</f>
        <v>14.029450000000001</v>
      </c>
      <c r="J116" s="23">
        <v>549</v>
      </c>
    </row>
    <row r="117" spans="1:10" s="23" customFormat="1" x14ac:dyDescent="0.25">
      <c r="A117" s="152" t="s">
        <v>671</v>
      </c>
      <c r="B117" s="152" t="s">
        <v>671</v>
      </c>
      <c r="C117" s="23" t="s">
        <v>832</v>
      </c>
      <c r="D117" s="23">
        <v>20</v>
      </c>
      <c r="E117" s="23">
        <v>29.286999999999999</v>
      </c>
      <c r="F117" s="23">
        <v>14</v>
      </c>
      <c r="G117" s="23">
        <v>1.76</v>
      </c>
      <c r="H117" s="23">
        <f t="shared" si="4"/>
        <v>-20.488116666666667</v>
      </c>
      <c r="I117" s="23">
        <f t="shared" si="5"/>
        <v>14.029333333333334</v>
      </c>
    </row>
    <row r="118" spans="1:10" s="23" customFormat="1" x14ac:dyDescent="0.25">
      <c r="A118" s="152" t="s">
        <v>672</v>
      </c>
      <c r="B118" s="152" t="s">
        <v>672</v>
      </c>
      <c r="C118" s="23" t="s">
        <v>833</v>
      </c>
      <c r="D118" s="23">
        <v>20</v>
      </c>
      <c r="E118" s="23">
        <v>29.286999999999999</v>
      </c>
      <c r="F118" s="23">
        <v>14</v>
      </c>
      <c r="G118" s="23">
        <v>1.76</v>
      </c>
      <c r="H118" s="23">
        <f t="shared" si="4"/>
        <v>-20.488116666666667</v>
      </c>
      <c r="I118" s="23">
        <f t="shared" si="5"/>
        <v>14.029333333333334</v>
      </c>
    </row>
    <row r="119" spans="1:10" s="23" customFormat="1" x14ac:dyDescent="0.25">
      <c r="A119" s="152" t="s">
        <v>673</v>
      </c>
      <c r="B119" s="152" t="s">
        <v>673</v>
      </c>
      <c r="C119" s="23" t="s">
        <v>834</v>
      </c>
      <c r="D119" s="23">
        <v>20</v>
      </c>
      <c r="E119" s="23">
        <v>29.286999999999999</v>
      </c>
      <c r="F119" s="23">
        <v>14</v>
      </c>
      <c r="G119" s="23">
        <v>1.76</v>
      </c>
      <c r="H119" s="23">
        <f t="shared" si="4"/>
        <v>-20.488116666666667</v>
      </c>
      <c r="I119" s="23">
        <f t="shared" si="5"/>
        <v>14.029333333333334</v>
      </c>
    </row>
    <row r="120" spans="1:10" s="23" customFormat="1" x14ac:dyDescent="0.25">
      <c r="A120" s="152" t="s">
        <v>674</v>
      </c>
      <c r="B120" s="152" t="s">
        <v>674</v>
      </c>
      <c r="C120" s="23" t="s">
        <v>835</v>
      </c>
      <c r="D120" s="23">
        <v>20</v>
      </c>
      <c r="E120" s="23">
        <v>29.286999999999999</v>
      </c>
      <c r="F120" s="23">
        <v>14</v>
      </c>
      <c r="G120" s="23">
        <v>1.76</v>
      </c>
      <c r="H120" s="23">
        <f t="shared" si="4"/>
        <v>-20.488116666666667</v>
      </c>
      <c r="I120" s="23">
        <f t="shared" si="5"/>
        <v>14.029333333333334</v>
      </c>
    </row>
    <row r="121" spans="1:10" s="23" customFormat="1" x14ac:dyDescent="0.25">
      <c r="A121" s="152" t="s">
        <v>676</v>
      </c>
      <c r="B121" s="152" t="s">
        <v>676</v>
      </c>
      <c r="C121" s="23" t="s">
        <v>836</v>
      </c>
      <c r="D121" s="23">
        <v>20</v>
      </c>
      <c r="E121" s="23">
        <v>29.303000000000001</v>
      </c>
      <c r="F121" s="23">
        <v>14</v>
      </c>
      <c r="G121" s="23">
        <v>1.8740000000000001</v>
      </c>
      <c r="H121" s="23">
        <f t="shared" si="4"/>
        <v>-20.488383333333335</v>
      </c>
      <c r="I121" s="23">
        <f t="shared" si="5"/>
        <v>14.031233333333333</v>
      </c>
    </row>
    <row r="122" spans="1:10" s="23" customFormat="1" x14ac:dyDescent="0.25">
      <c r="A122" s="152" t="s">
        <v>677</v>
      </c>
      <c r="B122" s="152" t="s">
        <v>677</v>
      </c>
      <c r="C122" s="23" t="s">
        <v>837</v>
      </c>
      <c r="D122" s="23">
        <v>20</v>
      </c>
      <c r="E122" s="23">
        <v>29.303000000000001</v>
      </c>
      <c r="F122" s="23">
        <v>14</v>
      </c>
      <c r="G122" s="23">
        <v>1.8740000000000001</v>
      </c>
      <c r="H122" s="23">
        <f t="shared" si="4"/>
        <v>-20.488383333333335</v>
      </c>
      <c r="I122" s="23">
        <f t="shared" si="5"/>
        <v>14.031233333333333</v>
      </c>
    </row>
    <row r="123" spans="1:10" s="23" customFormat="1" x14ac:dyDescent="0.25">
      <c r="A123" s="152" t="s">
        <v>678</v>
      </c>
      <c r="B123" s="152" t="s">
        <v>678</v>
      </c>
      <c r="C123" s="23" t="s">
        <v>834</v>
      </c>
      <c r="D123" s="23">
        <v>20</v>
      </c>
      <c r="E123" s="23">
        <v>29.303000000000001</v>
      </c>
      <c r="F123" s="23">
        <v>14</v>
      </c>
      <c r="G123" s="23">
        <v>1.8740000000000001</v>
      </c>
      <c r="H123" s="23">
        <f t="shared" si="4"/>
        <v>-20.488383333333335</v>
      </c>
      <c r="I123" s="23">
        <f t="shared" si="5"/>
        <v>14.031233333333333</v>
      </c>
    </row>
    <row r="124" spans="1:10" s="23" customFormat="1" x14ac:dyDescent="0.25">
      <c r="A124" s="152" t="s">
        <v>679</v>
      </c>
      <c r="B124" s="152" t="s">
        <v>679</v>
      </c>
      <c r="C124" s="23" t="s">
        <v>835</v>
      </c>
      <c r="D124" s="23">
        <v>20</v>
      </c>
      <c r="E124" s="23">
        <v>29.303000000000001</v>
      </c>
      <c r="F124" s="23">
        <v>14</v>
      </c>
      <c r="G124" s="23">
        <v>1.8740000000000001</v>
      </c>
      <c r="H124" s="23">
        <f t="shared" si="4"/>
        <v>-20.488383333333335</v>
      </c>
      <c r="I124" s="23">
        <f t="shared" si="5"/>
        <v>14.031233333333333</v>
      </c>
    </row>
    <row r="125" spans="1:10" s="23" customFormat="1" x14ac:dyDescent="0.25">
      <c r="A125" s="152" t="s">
        <v>838</v>
      </c>
      <c r="B125" s="152" t="s">
        <v>838</v>
      </c>
    </row>
    <row r="126" spans="1:10" s="23" customFormat="1" x14ac:dyDescent="0.25">
      <c r="A126" s="152" t="s">
        <v>839</v>
      </c>
      <c r="B126" s="152" t="s">
        <v>839</v>
      </c>
      <c r="C126" s="23" t="s">
        <v>840</v>
      </c>
      <c r="D126" s="23">
        <v>20</v>
      </c>
      <c r="E126" s="23">
        <v>36.658999999999999</v>
      </c>
      <c r="F126" s="23">
        <v>14</v>
      </c>
      <c r="G126" s="23">
        <v>3.9990000000000001</v>
      </c>
      <c r="H126" s="23">
        <f t="shared" ref="H126:H170" si="6">-D126+(-E126/60)</f>
        <v>-20.610983333333333</v>
      </c>
      <c r="I126" s="23">
        <f t="shared" ref="I126:I170" si="7">F126+(G126/60)</f>
        <v>14.066649999999999</v>
      </c>
      <c r="J126" s="23">
        <v>518</v>
      </c>
    </row>
    <row r="127" spans="1:10" s="23" customFormat="1" x14ac:dyDescent="0.25">
      <c r="A127" s="152" t="s">
        <v>686</v>
      </c>
      <c r="B127" s="152" t="s">
        <v>686</v>
      </c>
      <c r="C127" s="23" t="s">
        <v>841</v>
      </c>
      <c r="D127" s="23">
        <v>20</v>
      </c>
      <c r="E127" s="23">
        <v>38.853000000000002</v>
      </c>
      <c r="F127" s="23">
        <v>14</v>
      </c>
      <c r="G127" s="23">
        <v>9.8620000000000001</v>
      </c>
      <c r="H127" s="23">
        <f t="shared" si="6"/>
        <v>-20.647549999999999</v>
      </c>
      <c r="I127" s="23">
        <f t="shared" si="7"/>
        <v>14.164366666666666</v>
      </c>
      <c r="J127" s="23">
        <v>834</v>
      </c>
    </row>
    <row r="128" spans="1:10" s="23" customFormat="1" x14ac:dyDescent="0.25">
      <c r="A128" s="152" t="s">
        <v>687</v>
      </c>
      <c r="B128" s="152" t="s">
        <v>687</v>
      </c>
      <c r="C128" s="23" t="s">
        <v>842</v>
      </c>
      <c r="D128" s="23">
        <v>20</v>
      </c>
      <c r="E128" s="23">
        <v>38.853000000000002</v>
      </c>
      <c r="F128" s="23">
        <v>14</v>
      </c>
      <c r="G128" s="23">
        <v>9.8620000000000001</v>
      </c>
      <c r="H128" s="23">
        <f t="shared" si="6"/>
        <v>-20.647549999999999</v>
      </c>
      <c r="I128" s="23">
        <f t="shared" si="7"/>
        <v>14.164366666666666</v>
      </c>
      <c r="J128" s="23">
        <v>834</v>
      </c>
    </row>
    <row r="129" spans="1:10" s="23" customFormat="1" x14ac:dyDescent="0.25">
      <c r="A129" s="152" t="s">
        <v>687</v>
      </c>
      <c r="B129" s="152" t="s">
        <v>687</v>
      </c>
      <c r="C129" s="23" t="s">
        <v>843</v>
      </c>
      <c r="D129" s="23">
        <v>20</v>
      </c>
      <c r="E129" s="23">
        <v>38.804000000000002</v>
      </c>
      <c r="F129" s="23">
        <v>14</v>
      </c>
      <c r="G129" s="23">
        <v>9.9250000000000007</v>
      </c>
      <c r="H129" s="23">
        <f t="shared" si="6"/>
        <v>-20.646733333333334</v>
      </c>
      <c r="I129" s="23">
        <f t="shared" si="7"/>
        <v>14.165416666666667</v>
      </c>
      <c r="J129" s="23">
        <v>840</v>
      </c>
    </row>
    <row r="130" spans="1:10" s="23" customFormat="1" x14ac:dyDescent="0.25">
      <c r="A130" s="152" t="s">
        <v>690</v>
      </c>
      <c r="B130" s="152" t="s">
        <v>690</v>
      </c>
      <c r="C130" s="23" t="s">
        <v>844</v>
      </c>
      <c r="D130" s="23">
        <v>20</v>
      </c>
      <c r="E130" s="23">
        <v>38.704000000000001</v>
      </c>
      <c r="F130" s="23">
        <v>14</v>
      </c>
      <c r="G130" s="23">
        <v>9.9060000000000006</v>
      </c>
      <c r="H130" s="23">
        <f t="shared" si="6"/>
        <v>-20.645066666666665</v>
      </c>
      <c r="I130" s="23">
        <f t="shared" si="7"/>
        <v>14.165100000000001</v>
      </c>
      <c r="J130" s="23">
        <v>841</v>
      </c>
    </row>
    <row r="131" spans="1:10" s="23" customFormat="1" x14ac:dyDescent="0.25">
      <c r="A131" s="152" t="s">
        <v>694</v>
      </c>
      <c r="B131" s="152" t="s">
        <v>694</v>
      </c>
      <c r="C131" s="23" t="s">
        <v>845</v>
      </c>
      <c r="D131" s="23">
        <v>20</v>
      </c>
      <c r="E131" s="23">
        <v>35.795000000000002</v>
      </c>
      <c r="F131" s="23">
        <v>14</v>
      </c>
      <c r="G131" s="23">
        <v>4.367</v>
      </c>
      <c r="H131" s="23">
        <f t="shared" si="6"/>
        <v>-20.596583333333335</v>
      </c>
      <c r="I131" s="23">
        <f t="shared" si="7"/>
        <v>14.072783333333334</v>
      </c>
      <c r="J131" s="23">
        <v>452</v>
      </c>
    </row>
    <row r="132" spans="1:10" s="23" customFormat="1" x14ac:dyDescent="0.25">
      <c r="A132" s="152" t="s">
        <v>695</v>
      </c>
      <c r="B132" s="152" t="s">
        <v>695</v>
      </c>
      <c r="C132" s="23" t="s">
        <v>846</v>
      </c>
      <c r="D132" s="23">
        <v>20</v>
      </c>
      <c r="E132" s="23">
        <v>35.795000000000002</v>
      </c>
      <c r="F132" s="23">
        <v>14</v>
      </c>
      <c r="G132" s="23">
        <v>4.367</v>
      </c>
      <c r="H132" s="23">
        <f t="shared" si="6"/>
        <v>-20.596583333333335</v>
      </c>
      <c r="I132" s="23">
        <f t="shared" si="7"/>
        <v>14.072783333333334</v>
      </c>
      <c r="J132" s="23">
        <v>452</v>
      </c>
    </row>
    <row r="133" spans="1:10" s="23" customFormat="1" x14ac:dyDescent="0.25">
      <c r="A133" s="152" t="s">
        <v>696</v>
      </c>
      <c r="B133" s="152" t="s">
        <v>696</v>
      </c>
      <c r="C133" s="23" t="s">
        <v>847</v>
      </c>
      <c r="D133" s="23">
        <v>20</v>
      </c>
      <c r="E133" s="23">
        <v>35.795000000000002</v>
      </c>
      <c r="F133" s="23">
        <v>14</v>
      </c>
      <c r="G133" s="23">
        <v>4.367</v>
      </c>
      <c r="H133" s="23">
        <f t="shared" si="6"/>
        <v>-20.596583333333335</v>
      </c>
      <c r="I133" s="23">
        <f t="shared" si="7"/>
        <v>14.072783333333334</v>
      </c>
      <c r="J133" s="23">
        <v>452</v>
      </c>
    </row>
    <row r="134" spans="1:10" s="23" customFormat="1" x14ac:dyDescent="0.25">
      <c r="A134" s="152" t="s">
        <v>848</v>
      </c>
      <c r="B134" s="152" t="s">
        <v>848</v>
      </c>
      <c r="D134" s="23">
        <v>20</v>
      </c>
      <c r="E134" s="23">
        <v>35.795000000000002</v>
      </c>
      <c r="F134" s="23">
        <v>14</v>
      </c>
      <c r="G134" s="23">
        <v>4.367</v>
      </c>
      <c r="H134" s="23">
        <f>-D134+(-E134/60)</f>
        <v>-20.596583333333335</v>
      </c>
      <c r="I134" s="23">
        <f>F134+(G134/60)</f>
        <v>14.072783333333334</v>
      </c>
    </row>
    <row r="135" spans="1:10" s="23" customFormat="1" x14ac:dyDescent="0.25">
      <c r="A135" s="152" t="s">
        <v>849</v>
      </c>
      <c r="B135" s="152" t="s">
        <v>849</v>
      </c>
      <c r="C135" s="23" t="s">
        <v>850</v>
      </c>
      <c r="D135" s="23">
        <v>20</v>
      </c>
      <c r="E135" s="23">
        <v>35.795000000000002</v>
      </c>
      <c r="F135" s="23">
        <v>14</v>
      </c>
      <c r="G135" s="23">
        <v>4.367</v>
      </c>
      <c r="H135" s="23">
        <f>-D135+(-E135/60)</f>
        <v>-20.596583333333335</v>
      </c>
      <c r="I135" s="23">
        <f>F135+(G135/60)</f>
        <v>14.072783333333334</v>
      </c>
    </row>
    <row r="136" spans="1:10" s="23" customFormat="1" x14ac:dyDescent="0.25">
      <c r="A136" s="152" t="s">
        <v>851</v>
      </c>
      <c r="B136" s="152" t="s">
        <v>851</v>
      </c>
    </row>
    <row r="137" spans="1:10" s="23" customFormat="1" x14ac:dyDescent="0.25">
      <c r="A137" s="152" t="s">
        <v>490</v>
      </c>
      <c r="B137" s="152"/>
      <c r="C137" s="23" t="s">
        <v>852</v>
      </c>
      <c r="D137" s="23">
        <v>20</v>
      </c>
      <c r="E137" s="23">
        <v>45.51</v>
      </c>
      <c r="F137" s="23">
        <v>14</v>
      </c>
      <c r="G137" s="23">
        <v>6.16</v>
      </c>
      <c r="H137" s="23">
        <f t="shared" si="6"/>
        <v>-20.758500000000002</v>
      </c>
      <c r="I137" s="23">
        <f t="shared" si="7"/>
        <v>14.102666666666666</v>
      </c>
    </row>
    <row r="138" spans="1:10" s="23" customFormat="1" x14ac:dyDescent="0.25">
      <c r="A138" s="152" t="s">
        <v>491</v>
      </c>
      <c r="B138" s="152"/>
      <c r="C138" s="23" t="s">
        <v>853</v>
      </c>
      <c r="D138" s="23">
        <v>20</v>
      </c>
      <c r="E138" s="23">
        <v>40.113</v>
      </c>
      <c r="F138" s="23">
        <v>14</v>
      </c>
      <c r="G138" s="23">
        <v>9.266</v>
      </c>
      <c r="H138" s="23">
        <f t="shared" si="6"/>
        <v>-20.66855</v>
      </c>
      <c r="I138" s="23">
        <f t="shared" si="7"/>
        <v>14.154433333333333</v>
      </c>
    </row>
    <row r="139" spans="1:10" s="23" customFormat="1" x14ac:dyDescent="0.25">
      <c r="A139" s="152" t="s">
        <v>492</v>
      </c>
      <c r="B139" s="152"/>
      <c r="C139" s="23" t="s">
        <v>854</v>
      </c>
      <c r="D139" s="23">
        <v>20</v>
      </c>
      <c r="E139" s="23">
        <v>40.113</v>
      </c>
      <c r="F139" s="23">
        <v>14</v>
      </c>
      <c r="G139" s="23">
        <v>9.266</v>
      </c>
      <c r="H139" s="23">
        <f t="shared" si="6"/>
        <v>-20.66855</v>
      </c>
      <c r="I139" s="23">
        <f t="shared" si="7"/>
        <v>14.154433333333333</v>
      </c>
    </row>
    <row r="140" spans="1:10" s="23" customFormat="1" x14ac:dyDescent="0.25">
      <c r="A140" s="152" t="s">
        <v>493</v>
      </c>
      <c r="B140" s="152"/>
      <c r="C140" s="23" t="s">
        <v>855</v>
      </c>
      <c r="D140" s="23">
        <v>20</v>
      </c>
      <c r="E140" s="23">
        <v>40.113</v>
      </c>
      <c r="F140" s="23">
        <v>14</v>
      </c>
      <c r="G140" s="23">
        <v>9.266</v>
      </c>
      <c r="H140" s="23">
        <f t="shared" si="6"/>
        <v>-20.66855</v>
      </c>
      <c r="I140" s="23">
        <f t="shared" si="7"/>
        <v>14.154433333333333</v>
      </c>
    </row>
    <row r="141" spans="1:10" s="23" customFormat="1" x14ac:dyDescent="0.25">
      <c r="A141" s="152" t="s">
        <v>494</v>
      </c>
      <c r="B141" s="152"/>
      <c r="D141" s="23">
        <v>20</v>
      </c>
      <c r="E141" s="23">
        <v>40.113</v>
      </c>
      <c r="F141" s="23">
        <v>14</v>
      </c>
      <c r="G141" s="23">
        <v>9.266</v>
      </c>
      <c r="H141" s="23">
        <f t="shared" si="6"/>
        <v>-20.66855</v>
      </c>
      <c r="I141" s="23">
        <f t="shared" si="7"/>
        <v>14.154433333333333</v>
      </c>
    </row>
    <row r="142" spans="1:10" s="23" customFormat="1" x14ac:dyDescent="0.25">
      <c r="A142" s="152" t="s">
        <v>495</v>
      </c>
      <c r="B142" s="152"/>
      <c r="C142" s="23" t="s">
        <v>856</v>
      </c>
      <c r="D142" s="23">
        <v>20</v>
      </c>
      <c r="E142" s="23">
        <v>40.113</v>
      </c>
      <c r="F142" s="23">
        <v>14</v>
      </c>
      <c r="G142" s="23">
        <v>9.266</v>
      </c>
      <c r="H142" s="23">
        <f t="shared" si="6"/>
        <v>-20.66855</v>
      </c>
      <c r="I142" s="23">
        <f t="shared" si="7"/>
        <v>14.154433333333333</v>
      </c>
    </row>
    <row r="143" spans="1:10" s="23" customFormat="1" x14ac:dyDescent="0.25">
      <c r="A143" s="152" t="s">
        <v>496</v>
      </c>
      <c r="B143" s="152"/>
      <c r="C143" s="23" t="s">
        <v>857</v>
      </c>
      <c r="D143" s="23">
        <v>20</v>
      </c>
      <c r="E143" s="23">
        <v>40.113</v>
      </c>
      <c r="F143" s="23">
        <v>14</v>
      </c>
      <c r="G143" s="23">
        <v>9.266</v>
      </c>
      <c r="H143" s="23">
        <f t="shared" si="6"/>
        <v>-20.66855</v>
      </c>
      <c r="I143" s="23">
        <f t="shared" si="7"/>
        <v>14.154433333333333</v>
      </c>
    </row>
    <row r="144" spans="1:10" s="23" customFormat="1" x14ac:dyDescent="0.25">
      <c r="A144" s="152" t="s">
        <v>497</v>
      </c>
      <c r="B144" s="152"/>
    </row>
    <row r="145" spans="1:9" s="23" customFormat="1" x14ac:dyDescent="0.25">
      <c r="A145" s="152" t="s">
        <v>498</v>
      </c>
      <c r="B145" s="152"/>
      <c r="C145" s="23" t="s">
        <v>858</v>
      </c>
      <c r="D145" s="23">
        <v>20</v>
      </c>
      <c r="E145" s="23">
        <v>39.473999999999997</v>
      </c>
      <c r="F145" s="23">
        <v>14</v>
      </c>
      <c r="G145" s="23">
        <v>8.48</v>
      </c>
      <c r="H145" s="23">
        <f t="shared" si="6"/>
        <v>-20.657900000000001</v>
      </c>
      <c r="I145" s="23">
        <f t="shared" si="7"/>
        <v>14.141333333333334</v>
      </c>
    </row>
    <row r="146" spans="1:9" s="23" customFormat="1" x14ac:dyDescent="0.25">
      <c r="A146" s="152" t="s">
        <v>499</v>
      </c>
      <c r="B146" s="152"/>
      <c r="C146" s="23" t="s">
        <v>859</v>
      </c>
      <c r="D146" s="23">
        <v>20</v>
      </c>
      <c r="E146" s="23">
        <v>39.473999999999997</v>
      </c>
      <c r="F146" s="23">
        <v>14</v>
      </c>
      <c r="G146" s="23">
        <v>8.48</v>
      </c>
      <c r="H146" s="23">
        <f t="shared" si="6"/>
        <v>-20.657900000000001</v>
      </c>
      <c r="I146" s="23">
        <f t="shared" si="7"/>
        <v>14.141333333333334</v>
      </c>
    </row>
    <row r="147" spans="1:9" s="23" customFormat="1" x14ac:dyDescent="0.25">
      <c r="A147" s="152" t="s">
        <v>500</v>
      </c>
      <c r="B147" s="152"/>
      <c r="C147" s="23" t="s">
        <v>860</v>
      </c>
      <c r="D147" s="23">
        <v>20</v>
      </c>
      <c r="E147" s="23">
        <v>39.473999999999997</v>
      </c>
      <c r="F147" s="23">
        <v>14</v>
      </c>
      <c r="G147" s="23">
        <v>8.48</v>
      </c>
      <c r="H147" s="23">
        <f t="shared" si="6"/>
        <v>-20.657900000000001</v>
      </c>
      <c r="I147" s="23">
        <f t="shared" si="7"/>
        <v>14.141333333333334</v>
      </c>
    </row>
    <row r="148" spans="1:9" s="23" customFormat="1" x14ac:dyDescent="0.25">
      <c r="A148" s="152" t="s">
        <v>192</v>
      </c>
      <c r="B148" s="152"/>
      <c r="C148" s="23" t="s">
        <v>861</v>
      </c>
      <c r="D148" s="23">
        <v>20</v>
      </c>
      <c r="E148" s="23">
        <v>39.350999999999999</v>
      </c>
      <c r="F148" s="23">
        <v>14</v>
      </c>
      <c r="G148" s="23">
        <v>8.5399999999999991</v>
      </c>
      <c r="H148" s="23">
        <f t="shared" si="6"/>
        <v>-20.655850000000001</v>
      </c>
      <c r="I148" s="23">
        <f t="shared" si="7"/>
        <v>14.142333333333333</v>
      </c>
    </row>
    <row r="149" spans="1:9" s="23" customFormat="1" x14ac:dyDescent="0.25">
      <c r="A149" s="152" t="s">
        <v>501</v>
      </c>
      <c r="B149" s="152"/>
      <c r="C149" s="23" t="s">
        <v>862</v>
      </c>
      <c r="D149" s="23">
        <v>20</v>
      </c>
      <c r="E149" s="23">
        <v>39.350999999999999</v>
      </c>
      <c r="F149" s="23">
        <v>14</v>
      </c>
      <c r="G149" s="23">
        <v>8.5399999999999991</v>
      </c>
      <c r="H149" s="23">
        <f t="shared" si="6"/>
        <v>-20.655850000000001</v>
      </c>
      <c r="I149" s="23">
        <f t="shared" si="7"/>
        <v>14.142333333333333</v>
      </c>
    </row>
    <row r="150" spans="1:9" s="23" customFormat="1" x14ac:dyDescent="0.25">
      <c r="A150" s="152" t="s">
        <v>502</v>
      </c>
      <c r="B150" s="152"/>
      <c r="C150" s="23" t="s">
        <v>863</v>
      </c>
      <c r="D150" s="23">
        <v>20</v>
      </c>
      <c r="E150" s="23">
        <v>39.350999999999999</v>
      </c>
      <c r="F150" s="23">
        <v>14</v>
      </c>
      <c r="G150" s="23">
        <v>8.5399999999999991</v>
      </c>
      <c r="H150" s="23">
        <f t="shared" si="6"/>
        <v>-20.655850000000001</v>
      </c>
      <c r="I150" s="23">
        <f t="shared" si="7"/>
        <v>14.142333333333333</v>
      </c>
    </row>
    <row r="151" spans="1:9" s="23" customFormat="1" x14ac:dyDescent="0.25">
      <c r="A151" s="152" t="s">
        <v>503</v>
      </c>
      <c r="B151" s="152"/>
      <c r="C151" s="23" t="s">
        <v>864</v>
      </c>
      <c r="D151" s="23">
        <v>20</v>
      </c>
      <c r="E151" s="23">
        <v>38.709000000000003</v>
      </c>
      <c r="F151" s="23">
        <v>14</v>
      </c>
      <c r="G151" s="23">
        <v>9.9049999999999994</v>
      </c>
      <c r="H151" s="23">
        <f t="shared" si="6"/>
        <v>-20.645150000000001</v>
      </c>
      <c r="I151" s="23">
        <f t="shared" si="7"/>
        <v>14.165083333333333</v>
      </c>
    </row>
    <row r="152" spans="1:9" s="23" customFormat="1" x14ac:dyDescent="0.25">
      <c r="A152" s="152" t="s">
        <v>504</v>
      </c>
      <c r="B152" s="152"/>
      <c r="C152" s="23" t="s">
        <v>865</v>
      </c>
      <c r="D152" s="23">
        <v>20</v>
      </c>
      <c r="E152" s="23">
        <v>38.709000000000003</v>
      </c>
      <c r="F152" s="23">
        <v>14</v>
      </c>
      <c r="G152" s="23">
        <v>9.9049999999999994</v>
      </c>
      <c r="H152" s="23">
        <f t="shared" si="6"/>
        <v>-20.645150000000001</v>
      </c>
      <c r="I152" s="23">
        <f t="shared" si="7"/>
        <v>14.165083333333333</v>
      </c>
    </row>
    <row r="153" spans="1:9" s="23" customFormat="1" x14ac:dyDescent="0.25">
      <c r="A153" s="152" t="s">
        <v>505</v>
      </c>
      <c r="B153" s="152"/>
      <c r="C153" s="23" t="s">
        <v>866</v>
      </c>
      <c r="D153" s="23">
        <v>20</v>
      </c>
      <c r="E153" s="23">
        <v>39.811</v>
      </c>
      <c r="F153" s="23">
        <v>14</v>
      </c>
      <c r="G153" s="23">
        <v>10.19</v>
      </c>
      <c r="H153" s="23">
        <f t="shared" si="6"/>
        <v>-20.663516666666666</v>
      </c>
      <c r="I153" s="23">
        <f t="shared" si="7"/>
        <v>14.169833333333333</v>
      </c>
    </row>
    <row r="154" spans="1:9" s="23" customFormat="1" x14ac:dyDescent="0.25">
      <c r="A154" s="152" t="s">
        <v>506</v>
      </c>
      <c r="B154" s="152"/>
      <c r="C154" s="23" t="s">
        <v>867</v>
      </c>
      <c r="D154" s="23">
        <v>20</v>
      </c>
      <c r="E154" s="23">
        <v>39.811</v>
      </c>
      <c r="F154" s="23">
        <v>14</v>
      </c>
      <c r="G154" s="23">
        <v>10.19</v>
      </c>
      <c r="H154" s="23">
        <f t="shared" si="6"/>
        <v>-20.663516666666666</v>
      </c>
      <c r="I154" s="23">
        <f t="shared" si="7"/>
        <v>14.169833333333333</v>
      </c>
    </row>
    <row r="155" spans="1:9" s="23" customFormat="1" x14ac:dyDescent="0.25">
      <c r="A155" s="152" t="s">
        <v>507</v>
      </c>
      <c r="B155" s="152"/>
      <c r="C155" s="23" t="s">
        <v>868</v>
      </c>
      <c r="D155" s="23">
        <v>20</v>
      </c>
      <c r="E155" s="23">
        <v>39.811</v>
      </c>
      <c r="F155" s="23">
        <v>14</v>
      </c>
      <c r="G155" s="23">
        <v>10.19</v>
      </c>
      <c r="H155" s="23">
        <f t="shared" si="6"/>
        <v>-20.663516666666666</v>
      </c>
      <c r="I155" s="23">
        <f t="shared" si="7"/>
        <v>14.169833333333333</v>
      </c>
    </row>
    <row r="156" spans="1:9" s="23" customFormat="1" x14ac:dyDescent="0.25">
      <c r="A156" s="152" t="s">
        <v>508</v>
      </c>
      <c r="B156" s="152"/>
      <c r="C156" s="23" t="s">
        <v>869</v>
      </c>
      <c r="D156" s="23">
        <v>20</v>
      </c>
      <c r="E156" s="23">
        <v>39.786999999999999</v>
      </c>
      <c r="F156" s="23">
        <v>14</v>
      </c>
      <c r="G156" s="23">
        <v>10.257</v>
      </c>
      <c r="H156" s="23">
        <f t="shared" si="6"/>
        <v>-20.663116666666667</v>
      </c>
      <c r="I156" s="23">
        <f t="shared" si="7"/>
        <v>14.170949999999999</v>
      </c>
    </row>
    <row r="157" spans="1:9" s="23" customFormat="1" x14ac:dyDescent="0.25">
      <c r="A157" s="152" t="s">
        <v>509</v>
      </c>
      <c r="B157" s="152"/>
      <c r="C157" s="23" t="s">
        <v>870</v>
      </c>
      <c r="D157" s="23">
        <v>20</v>
      </c>
      <c r="E157" s="23">
        <v>37.671999999999997</v>
      </c>
      <c r="F157" s="23">
        <v>14</v>
      </c>
      <c r="G157" s="23">
        <v>4.5759999999999996</v>
      </c>
      <c r="H157" s="23">
        <f t="shared" si="6"/>
        <v>-20.627866666666666</v>
      </c>
      <c r="I157" s="23">
        <f t="shared" si="7"/>
        <v>14.076266666666667</v>
      </c>
    </row>
    <row r="158" spans="1:9" s="23" customFormat="1" x14ac:dyDescent="0.25">
      <c r="A158" s="152" t="s">
        <v>510</v>
      </c>
      <c r="B158" s="152"/>
      <c r="C158" s="23" t="s">
        <v>871</v>
      </c>
      <c r="D158" s="23">
        <v>20</v>
      </c>
      <c r="E158" s="23">
        <v>37.671999999999997</v>
      </c>
      <c r="F158" s="23">
        <v>14</v>
      </c>
      <c r="G158" s="23">
        <v>4.5759999999999996</v>
      </c>
      <c r="H158" s="23">
        <f t="shared" si="6"/>
        <v>-20.627866666666666</v>
      </c>
      <c r="I158" s="23">
        <f t="shared" si="7"/>
        <v>14.076266666666667</v>
      </c>
    </row>
    <row r="159" spans="1:9" s="23" customFormat="1" x14ac:dyDescent="0.25">
      <c r="A159" s="152" t="s">
        <v>511</v>
      </c>
      <c r="B159" s="152"/>
      <c r="C159" s="23" t="s">
        <v>872</v>
      </c>
      <c r="D159" s="23">
        <v>20</v>
      </c>
      <c r="E159" s="23">
        <v>37.671999999999997</v>
      </c>
      <c r="F159" s="23">
        <v>14</v>
      </c>
      <c r="G159" s="23">
        <v>4.5759999999999996</v>
      </c>
      <c r="H159" s="23">
        <f t="shared" si="6"/>
        <v>-20.627866666666666</v>
      </c>
      <c r="I159" s="23">
        <f t="shared" si="7"/>
        <v>14.076266666666667</v>
      </c>
    </row>
    <row r="160" spans="1:9" s="23" customFormat="1" x14ac:dyDescent="0.25">
      <c r="A160" s="152" t="s">
        <v>512</v>
      </c>
      <c r="B160" s="152"/>
      <c r="C160" s="23" t="s">
        <v>873</v>
      </c>
      <c r="D160" s="23">
        <v>20</v>
      </c>
      <c r="E160" s="23">
        <v>36.712000000000003</v>
      </c>
      <c r="F160" s="23">
        <v>14</v>
      </c>
      <c r="G160" s="23">
        <v>3.97</v>
      </c>
      <c r="H160" s="23">
        <f t="shared" si="6"/>
        <v>-20.611866666666668</v>
      </c>
      <c r="I160" s="23">
        <f t="shared" si="7"/>
        <v>14.066166666666666</v>
      </c>
    </row>
    <row r="161" spans="1:10" s="23" customFormat="1" x14ac:dyDescent="0.25">
      <c r="A161" s="152" t="s">
        <v>513</v>
      </c>
      <c r="B161" s="152"/>
      <c r="C161" s="23" t="s">
        <v>874</v>
      </c>
      <c r="D161" s="23">
        <v>20</v>
      </c>
      <c r="E161" s="23">
        <v>36.712000000000003</v>
      </c>
      <c r="F161" s="23">
        <v>14</v>
      </c>
      <c r="G161" s="23">
        <v>3.97</v>
      </c>
      <c r="H161" s="23">
        <f t="shared" si="6"/>
        <v>-20.611866666666668</v>
      </c>
      <c r="I161" s="23">
        <f t="shared" si="7"/>
        <v>14.066166666666666</v>
      </c>
    </row>
    <row r="162" spans="1:10" s="23" customFormat="1" x14ac:dyDescent="0.25">
      <c r="A162" s="152" t="s">
        <v>514</v>
      </c>
      <c r="B162" s="152"/>
      <c r="C162" s="23" t="s">
        <v>875</v>
      </c>
      <c r="D162" s="23">
        <v>20</v>
      </c>
      <c r="E162" s="23">
        <v>36.712000000000003</v>
      </c>
      <c r="F162" s="23">
        <v>14</v>
      </c>
      <c r="G162" s="23">
        <v>3.97</v>
      </c>
      <c r="H162" s="23">
        <f t="shared" si="6"/>
        <v>-20.611866666666668</v>
      </c>
      <c r="I162" s="23">
        <f t="shared" si="7"/>
        <v>14.066166666666666</v>
      </c>
    </row>
    <row r="163" spans="1:10" s="23" customFormat="1" x14ac:dyDescent="0.25">
      <c r="A163" s="152" t="s">
        <v>164</v>
      </c>
      <c r="B163" s="152"/>
      <c r="C163" s="23" t="s">
        <v>876</v>
      </c>
      <c r="D163" s="23">
        <v>20</v>
      </c>
      <c r="E163" s="23">
        <v>36.712000000000003</v>
      </c>
      <c r="F163" s="23">
        <v>14</v>
      </c>
      <c r="G163" s="23">
        <v>3.97</v>
      </c>
      <c r="H163" s="23">
        <f t="shared" si="6"/>
        <v>-20.611866666666668</v>
      </c>
      <c r="I163" s="23">
        <f t="shared" si="7"/>
        <v>14.066166666666666</v>
      </c>
    </row>
    <row r="164" spans="1:10" s="23" customFormat="1" x14ac:dyDescent="0.25">
      <c r="A164" s="152" t="s">
        <v>515</v>
      </c>
      <c r="B164" s="152"/>
      <c r="C164" s="23" t="s">
        <v>877</v>
      </c>
    </row>
    <row r="165" spans="1:10" s="23" customFormat="1" x14ac:dyDescent="0.25">
      <c r="A165" s="152" t="s">
        <v>516</v>
      </c>
      <c r="B165" s="152"/>
      <c r="C165" s="23" t="s">
        <v>878</v>
      </c>
      <c r="D165" s="23">
        <v>20</v>
      </c>
      <c r="E165" s="23">
        <v>36.682000000000002</v>
      </c>
      <c r="F165" s="23">
        <v>14</v>
      </c>
      <c r="G165" s="23">
        <v>3.9870000000000001</v>
      </c>
      <c r="H165" s="23">
        <f t="shared" si="6"/>
        <v>-20.611366666666665</v>
      </c>
      <c r="I165" s="23">
        <f t="shared" si="7"/>
        <v>14.06645</v>
      </c>
    </row>
    <row r="166" spans="1:10" s="23" customFormat="1" x14ac:dyDescent="0.25">
      <c r="A166" s="152" t="s">
        <v>517</v>
      </c>
      <c r="B166" s="152"/>
      <c r="C166" s="23" t="s">
        <v>879</v>
      </c>
    </row>
    <row r="167" spans="1:10" s="23" customFormat="1" x14ac:dyDescent="0.25">
      <c r="A167" s="152" t="s">
        <v>165</v>
      </c>
      <c r="B167" s="152"/>
      <c r="C167" s="23" t="s">
        <v>880</v>
      </c>
      <c r="D167" s="23">
        <v>20</v>
      </c>
      <c r="E167" s="23">
        <v>35.593000000000004</v>
      </c>
      <c r="F167" s="23">
        <v>13</v>
      </c>
      <c r="G167" s="23">
        <v>53.057000000000002</v>
      </c>
      <c r="H167" s="23">
        <f t="shared" si="6"/>
        <v>-20.593216666666667</v>
      </c>
      <c r="I167" s="23">
        <f t="shared" si="7"/>
        <v>13.884283333333334</v>
      </c>
    </row>
    <row r="168" spans="1:10" s="23" customFormat="1" x14ac:dyDescent="0.25">
      <c r="A168" s="152" t="s">
        <v>199</v>
      </c>
      <c r="B168" s="152"/>
      <c r="C168" s="23" t="s">
        <v>881</v>
      </c>
      <c r="D168" s="23">
        <v>20</v>
      </c>
      <c r="E168" s="23">
        <v>35.593000000000004</v>
      </c>
      <c r="F168" s="23">
        <v>13</v>
      </c>
      <c r="G168" s="23">
        <v>53.057000000000002</v>
      </c>
      <c r="H168" s="23">
        <f t="shared" si="6"/>
        <v>-20.593216666666667</v>
      </c>
      <c r="I168" s="23">
        <f t="shared" si="7"/>
        <v>13.884283333333334</v>
      </c>
    </row>
    <row r="169" spans="1:10" s="23" customFormat="1" x14ac:dyDescent="0.25">
      <c r="A169" s="152" t="s">
        <v>882</v>
      </c>
      <c r="B169" s="152"/>
      <c r="C169" s="23" t="s">
        <v>883</v>
      </c>
      <c r="D169" s="23">
        <v>20</v>
      </c>
      <c r="E169" s="23">
        <v>35.593000000000004</v>
      </c>
      <c r="F169" s="23">
        <v>13</v>
      </c>
      <c r="G169" s="23">
        <v>53.057000000000002</v>
      </c>
      <c r="H169" s="23">
        <f t="shared" si="6"/>
        <v>-20.593216666666667</v>
      </c>
      <c r="I169" s="23">
        <f t="shared" si="7"/>
        <v>13.884283333333334</v>
      </c>
    </row>
    <row r="170" spans="1:10" s="23" customFormat="1" x14ac:dyDescent="0.25">
      <c r="A170" s="152" t="s">
        <v>884</v>
      </c>
      <c r="B170" s="152"/>
      <c r="C170" s="23" t="s">
        <v>885</v>
      </c>
      <c r="D170" s="23">
        <v>20</v>
      </c>
      <c r="E170" s="23">
        <v>35.593000000000004</v>
      </c>
      <c r="F170" s="23">
        <v>13</v>
      </c>
      <c r="G170" s="23">
        <v>53.057000000000002</v>
      </c>
      <c r="H170" s="23">
        <f t="shared" si="6"/>
        <v>-20.593216666666667</v>
      </c>
      <c r="I170" s="23">
        <f t="shared" si="7"/>
        <v>13.884283333333334</v>
      </c>
    </row>
    <row r="171" spans="1:10" s="23" customFormat="1" x14ac:dyDescent="0.25">
      <c r="A171" s="153" t="s">
        <v>886</v>
      </c>
      <c r="B171" s="153"/>
      <c r="C171" s="154">
        <v>0</v>
      </c>
      <c r="D171" s="155" t="s">
        <v>887</v>
      </c>
      <c r="E171" s="156"/>
      <c r="F171" s="156"/>
      <c r="G171" s="156"/>
      <c r="H171" s="156"/>
      <c r="I171" s="156"/>
      <c r="J171" s="157"/>
    </row>
    <row r="172" spans="1:10" s="23" customFormat="1" x14ac:dyDescent="0.25">
      <c r="A172" s="153" t="s">
        <v>888</v>
      </c>
      <c r="B172" s="153"/>
      <c r="C172" s="154">
        <v>0.12</v>
      </c>
      <c r="D172" s="158"/>
      <c r="E172" s="159"/>
      <c r="F172" s="159"/>
      <c r="G172" s="159"/>
      <c r="H172" s="159"/>
      <c r="I172" s="159"/>
      <c r="J172" s="160"/>
    </row>
    <row r="173" spans="1:10" s="23" customFormat="1" x14ac:dyDescent="0.25">
      <c r="A173" s="153" t="s">
        <v>889</v>
      </c>
      <c r="B173" s="153"/>
      <c r="C173" s="154">
        <v>0.24</v>
      </c>
      <c r="D173" s="158"/>
      <c r="E173" s="159"/>
      <c r="F173" s="159"/>
      <c r="G173" s="159"/>
      <c r="H173" s="159"/>
      <c r="I173" s="159"/>
      <c r="J173" s="160"/>
    </row>
    <row r="174" spans="1:10" s="23" customFormat="1" x14ac:dyDescent="0.25">
      <c r="A174" s="153" t="s">
        <v>890</v>
      </c>
      <c r="B174" s="153"/>
      <c r="C174" s="154">
        <v>2</v>
      </c>
      <c r="D174" s="158"/>
      <c r="E174" s="159"/>
      <c r="F174" s="159"/>
      <c r="G174" s="159"/>
      <c r="H174" s="159"/>
      <c r="I174" s="159"/>
      <c r="J174" s="160"/>
    </row>
    <row r="175" spans="1:10" s="23" customFormat="1" x14ac:dyDescent="0.25">
      <c r="A175" s="153" t="s">
        <v>891</v>
      </c>
      <c r="B175" s="153"/>
      <c r="C175" s="154">
        <v>4</v>
      </c>
      <c r="D175" s="158"/>
      <c r="E175" s="159"/>
      <c r="F175" s="159"/>
      <c r="G175" s="159"/>
      <c r="H175" s="159"/>
      <c r="I175" s="159"/>
      <c r="J175" s="160"/>
    </row>
    <row r="176" spans="1:10" s="23" customFormat="1" x14ac:dyDescent="0.25">
      <c r="A176" s="153" t="s">
        <v>892</v>
      </c>
      <c r="B176" s="153"/>
      <c r="C176" s="154">
        <v>0</v>
      </c>
      <c r="D176" s="158"/>
      <c r="E176" s="159"/>
      <c r="F176" s="159"/>
      <c r="G176" s="159"/>
      <c r="H176" s="159"/>
      <c r="I176" s="159"/>
      <c r="J176" s="160"/>
    </row>
    <row r="177" spans="1:10" s="23" customFormat="1" x14ac:dyDescent="0.25">
      <c r="A177" s="153" t="s">
        <v>893</v>
      </c>
      <c r="B177" s="153"/>
      <c r="C177" s="154"/>
      <c r="D177" s="161"/>
      <c r="E177" s="162"/>
      <c r="F177" s="162"/>
      <c r="G177" s="162"/>
      <c r="H177" s="162"/>
      <c r="I177" s="162"/>
      <c r="J177" s="163"/>
    </row>
    <row r="178" spans="1:10" s="23" customFormat="1" x14ac:dyDescent="0.25">
      <c r="A178" s="164">
        <v>37226</v>
      </c>
      <c r="B178" s="153"/>
      <c r="C178" s="165" t="s">
        <v>894</v>
      </c>
      <c r="D178" s="23">
        <v>20</v>
      </c>
      <c r="E178" s="23">
        <v>45.991</v>
      </c>
      <c r="F178" s="23">
        <v>14</v>
      </c>
      <c r="G178" s="23">
        <v>6.1929999999999996</v>
      </c>
      <c r="H178" s="23">
        <f t="shared" ref="H178:H187" si="8">-D178+(-E178/60)</f>
        <v>-20.766516666666668</v>
      </c>
      <c r="I178" s="23">
        <f t="shared" ref="I178:I187" si="9">F178+(G178/60)</f>
        <v>14.103216666666667</v>
      </c>
      <c r="J178" s="154"/>
    </row>
    <row r="179" spans="1:10" s="23" customFormat="1" x14ac:dyDescent="0.25">
      <c r="A179" s="164">
        <v>37591</v>
      </c>
      <c r="B179" s="153"/>
      <c r="C179" s="165" t="s">
        <v>894</v>
      </c>
      <c r="D179" s="23">
        <v>20</v>
      </c>
      <c r="E179" s="23">
        <v>45.991</v>
      </c>
      <c r="F179" s="23">
        <v>14</v>
      </c>
      <c r="G179" s="23">
        <v>6.1929999999999996</v>
      </c>
      <c r="H179" s="23">
        <f t="shared" si="8"/>
        <v>-20.766516666666668</v>
      </c>
      <c r="I179" s="23">
        <f t="shared" si="9"/>
        <v>14.103216666666667</v>
      </c>
      <c r="J179" s="154"/>
    </row>
    <row r="180" spans="1:10" s="23" customFormat="1" x14ac:dyDescent="0.25">
      <c r="A180" s="164">
        <v>37956</v>
      </c>
      <c r="B180" s="153"/>
      <c r="C180" s="165" t="s">
        <v>894</v>
      </c>
      <c r="D180" s="23">
        <v>20</v>
      </c>
      <c r="E180" s="23">
        <v>45.991</v>
      </c>
      <c r="F180" s="23">
        <v>14</v>
      </c>
      <c r="G180" s="23">
        <v>6.1929999999999996</v>
      </c>
      <c r="H180" s="23">
        <f t="shared" si="8"/>
        <v>-20.766516666666668</v>
      </c>
      <c r="I180" s="23">
        <f t="shared" si="9"/>
        <v>14.103216666666667</v>
      </c>
      <c r="J180" s="154"/>
    </row>
    <row r="181" spans="1:10" s="23" customFormat="1" x14ac:dyDescent="0.25">
      <c r="A181" s="164">
        <v>38322</v>
      </c>
      <c r="B181" s="153"/>
      <c r="C181" s="165" t="s">
        <v>894</v>
      </c>
      <c r="D181" s="23">
        <v>20</v>
      </c>
      <c r="E181" s="23">
        <v>45.991</v>
      </c>
      <c r="F181" s="23">
        <v>14</v>
      </c>
      <c r="G181" s="23">
        <v>6.1929999999999996</v>
      </c>
      <c r="H181" s="23">
        <f t="shared" si="8"/>
        <v>-20.766516666666668</v>
      </c>
      <c r="I181" s="23">
        <f t="shared" si="9"/>
        <v>14.103216666666667</v>
      </c>
      <c r="J181" s="154"/>
    </row>
    <row r="182" spans="1:10" s="23" customFormat="1" x14ac:dyDescent="0.25">
      <c r="A182" s="164">
        <v>38687</v>
      </c>
      <c r="B182" s="153"/>
      <c r="C182" s="165" t="s">
        <v>894</v>
      </c>
      <c r="D182" s="23">
        <v>20</v>
      </c>
      <c r="E182" s="23">
        <v>45.991</v>
      </c>
      <c r="F182" s="23">
        <v>14</v>
      </c>
      <c r="G182" s="23">
        <v>6.1929999999999996</v>
      </c>
      <c r="H182" s="23">
        <f t="shared" si="8"/>
        <v>-20.766516666666668</v>
      </c>
      <c r="I182" s="23">
        <f t="shared" si="9"/>
        <v>14.103216666666667</v>
      </c>
      <c r="J182" s="154"/>
    </row>
    <row r="183" spans="1:10" s="23" customFormat="1" x14ac:dyDescent="0.25">
      <c r="A183" s="153" t="s">
        <v>895</v>
      </c>
      <c r="B183" s="153"/>
      <c r="C183" s="154" t="s">
        <v>896</v>
      </c>
      <c r="D183" s="154">
        <v>20</v>
      </c>
      <c r="E183" s="154">
        <v>38.804000000000002</v>
      </c>
      <c r="F183" s="154">
        <v>14</v>
      </c>
      <c r="G183" s="154">
        <v>9.9250000000000007</v>
      </c>
      <c r="H183" s="154">
        <f t="shared" si="8"/>
        <v>-20.646733333333334</v>
      </c>
      <c r="I183" s="154">
        <f t="shared" si="9"/>
        <v>14.165416666666667</v>
      </c>
      <c r="J183" s="154">
        <v>840</v>
      </c>
    </row>
    <row r="184" spans="1:10" s="23" customFormat="1" x14ac:dyDescent="0.25">
      <c r="A184" s="153" t="s">
        <v>897</v>
      </c>
      <c r="B184" s="153"/>
      <c r="C184" s="154" t="s">
        <v>898</v>
      </c>
      <c r="D184" s="154">
        <v>20</v>
      </c>
      <c r="E184" s="154">
        <v>38.804000000000002</v>
      </c>
      <c r="F184" s="154">
        <v>14</v>
      </c>
      <c r="G184" s="154">
        <v>9.9250000000000007</v>
      </c>
      <c r="H184" s="154">
        <f t="shared" si="8"/>
        <v>-20.646733333333334</v>
      </c>
      <c r="I184" s="154">
        <f t="shared" si="9"/>
        <v>14.165416666666667</v>
      </c>
      <c r="J184" s="154">
        <v>841</v>
      </c>
    </row>
    <row r="185" spans="1:10" s="23" customFormat="1" x14ac:dyDescent="0.25">
      <c r="A185" s="153" t="s">
        <v>899</v>
      </c>
      <c r="B185" s="153"/>
      <c r="C185" s="154" t="s">
        <v>900</v>
      </c>
      <c r="D185" s="154">
        <v>20</v>
      </c>
      <c r="E185" s="154">
        <v>38.804000000000002</v>
      </c>
      <c r="F185" s="154">
        <v>14</v>
      </c>
      <c r="G185" s="154">
        <v>9.9250000000000007</v>
      </c>
      <c r="H185" s="154">
        <f t="shared" si="8"/>
        <v>-20.646733333333334</v>
      </c>
      <c r="I185" s="154">
        <f t="shared" si="9"/>
        <v>14.165416666666667</v>
      </c>
      <c r="J185" s="154">
        <v>842</v>
      </c>
    </row>
    <row r="186" spans="1:10" s="23" customFormat="1" x14ac:dyDescent="0.25">
      <c r="A186" s="153" t="s">
        <v>901</v>
      </c>
      <c r="B186" s="153"/>
      <c r="C186" s="154" t="s">
        <v>902</v>
      </c>
      <c r="D186" s="154">
        <v>20</v>
      </c>
      <c r="E186" s="154">
        <v>38.804000000000002</v>
      </c>
      <c r="F186" s="154">
        <v>14</v>
      </c>
      <c r="G186" s="154">
        <v>9.9250000000000007</v>
      </c>
      <c r="H186" s="154">
        <f t="shared" si="8"/>
        <v>-20.646733333333334</v>
      </c>
      <c r="I186" s="154">
        <f t="shared" si="9"/>
        <v>14.165416666666667</v>
      </c>
      <c r="J186" s="154">
        <v>843</v>
      </c>
    </row>
    <row r="187" spans="1:10" s="23" customFormat="1" x14ac:dyDescent="0.25">
      <c r="A187" s="153" t="s">
        <v>903</v>
      </c>
      <c r="B187" s="153"/>
      <c r="C187" s="154" t="s">
        <v>904</v>
      </c>
      <c r="D187" s="154">
        <v>20</v>
      </c>
      <c r="E187" s="154">
        <v>38.804000000000002</v>
      </c>
      <c r="F187" s="154">
        <v>14</v>
      </c>
      <c r="G187" s="154">
        <v>9.9250000000000007</v>
      </c>
      <c r="H187" s="154">
        <f t="shared" si="8"/>
        <v>-20.646733333333334</v>
      </c>
      <c r="I187" s="154">
        <f t="shared" si="9"/>
        <v>14.165416666666667</v>
      </c>
      <c r="J187" s="154">
        <v>844</v>
      </c>
    </row>
    <row r="188" spans="1:10" s="23" customFormat="1" x14ac:dyDescent="0.25">
      <c r="A188" s="153" t="s">
        <v>905</v>
      </c>
      <c r="B188" s="153"/>
      <c r="C188" s="154" t="s">
        <v>906</v>
      </c>
      <c r="D188" s="155" t="s">
        <v>522</v>
      </c>
      <c r="E188" s="156"/>
      <c r="F188" s="156"/>
      <c r="G188" s="156"/>
      <c r="H188" s="156"/>
      <c r="I188" s="156"/>
      <c r="J188" s="157"/>
    </row>
    <row r="189" spans="1:10" s="23" customFormat="1" x14ac:dyDescent="0.25">
      <c r="A189" s="153" t="s">
        <v>166</v>
      </c>
      <c r="B189" s="153"/>
      <c r="C189" s="154" t="s">
        <v>907</v>
      </c>
      <c r="D189" s="158"/>
      <c r="E189" s="159"/>
      <c r="F189" s="159"/>
      <c r="G189" s="159"/>
      <c r="H189" s="159"/>
      <c r="I189" s="159"/>
      <c r="J189" s="160"/>
    </row>
    <row r="190" spans="1:10" s="23" customFormat="1" x14ac:dyDescent="0.25">
      <c r="A190" s="153" t="s">
        <v>908</v>
      </c>
      <c r="B190" s="153"/>
      <c r="C190" s="154" t="s">
        <v>909</v>
      </c>
      <c r="D190" s="158"/>
      <c r="E190" s="159"/>
      <c r="F190" s="159"/>
      <c r="G190" s="159"/>
      <c r="H190" s="159"/>
      <c r="I190" s="159"/>
      <c r="J190" s="160"/>
    </row>
    <row r="191" spans="1:10" s="23" customFormat="1" x14ac:dyDescent="0.25">
      <c r="A191" s="153" t="s">
        <v>194</v>
      </c>
      <c r="B191" s="153"/>
      <c r="C191" s="154" t="s">
        <v>910</v>
      </c>
      <c r="D191" s="158"/>
      <c r="E191" s="159"/>
      <c r="F191" s="159"/>
      <c r="G191" s="159"/>
      <c r="H191" s="159"/>
      <c r="I191" s="159"/>
      <c r="J191" s="160"/>
    </row>
    <row r="192" spans="1:10" s="23" customFormat="1" x14ac:dyDescent="0.25">
      <c r="A192" s="153" t="s">
        <v>193</v>
      </c>
      <c r="B192" s="153"/>
      <c r="C192" s="154" t="s">
        <v>911</v>
      </c>
      <c r="D192" s="158"/>
      <c r="E192" s="159"/>
      <c r="F192" s="159"/>
      <c r="G192" s="159"/>
      <c r="H192" s="159"/>
      <c r="I192" s="159"/>
      <c r="J192" s="160"/>
    </row>
    <row r="193" spans="1:10" s="23" customFormat="1" x14ac:dyDescent="0.25">
      <c r="A193" s="153" t="s">
        <v>103</v>
      </c>
      <c r="B193" s="153"/>
      <c r="C193" s="154" t="s">
        <v>912</v>
      </c>
      <c r="D193" s="158"/>
      <c r="E193" s="159"/>
      <c r="F193" s="159"/>
      <c r="G193" s="159"/>
      <c r="H193" s="159"/>
      <c r="I193" s="159"/>
      <c r="J193" s="160"/>
    </row>
    <row r="194" spans="1:10" s="23" customFormat="1" x14ac:dyDescent="0.25">
      <c r="A194" s="153" t="s">
        <v>913</v>
      </c>
      <c r="B194" s="153"/>
      <c r="C194" s="154" t="s">
        <v>914</v>
      </c>
      <c r="D194" s="158"/>
      <c r="E194" s="159"/>
      <c r="F194" s="159"/>
      <c r="G194" s="159"/>
      <c r="H194" s="159"/>
      <c r="I194" s="159"/>
      <c r="J194" s="160"/>
    </row>
    <row r="195" spans="1:10" s="23" customFormat="1" x14ac:dyDescent="0.25">
      <c r="A195" s="153" t="s">
        <v>915</v>
      </c>
      <c r="B195" s="153"/>
      <c r="C195" s="154" t="s">
        <v>916</v>
      </c>
      <c r="D195" s="158"/>
      <c r="E195" s="159"/>
      <c r="F195" s="159"/>
      <c r="G195" s="159"/>
      <c r="H195" s="159"/>
      <c r="I195" s="159"/>
      <c r="J195" s="160"/>
    </row>
    <row r="196" spans="1:10" s="23" customFormat="1" x14ac:dyDescent="0.25">
      <c r="A196" s="153" t="s">
        <v>917</v>
      </c>
      <c r="B196" s="153"/>
      <c r="C196" s="154" t="s">
        <v>918</v>
      </c>
      <c r="D196" s="158"/>
      <c r="E196" s="159"/>
      <c r="F196" s="159"/>
      <c r="G196" s="159"/>
      <c r="H196" s="159"/>
      <c r="I196" s="159"/>
      <c r="J196" s="160"/>
    </row>
    <row r="197" spans="1:10" s="23" customFormat="1" x14ac:dyDescent="0.25">
      <c r="A197" s="153" t="s">
        <v>919</v>
      </c>
      <c r="B197" s="153"/>
      <c r="C197" s="154" t="s">
        <v>920</v>
      </c>
      <c r="D197" s="158"/>
      <c r="E197" s="159"/>
      <c r="F197" s="159"/>
      <c r="G197" s="159"/>
      <c r="H197" s="159"/>
      <c r="I197" s="159"/>
      <c r="J197" s="160"/>
    </row>
    <row r="198" spans="1:10" s="23" customFormat="1" x14ac:dyDescent="0.25">
      <c r="A198" s="153" t="s">
        <v>921</v>
      </c>
      <c r="B198" s="153"/>
      <c r="C198" s="154" t="s">
        <v>922</v>
      </c>
      <c r="D198" s="158"/>
      <c r="E198" s="159"/>
      <c r="F198" s="159"/>
      <c r="G198" s="159"/>
      <c r="H198" s="159"/>
      <c r="I198" s="159"/>
      <c r="J198" s="160"/>
    </row>
    <row r="199" spans="1:10" s="23" customFormat="1" x14ac:dyDescent="0.25">
      <c r="A199" s="153" t="s">
        <v>923</v>
      </c>
      <c r="B199" s="153"/>
      <c r="C199" s="154" t="s">
        <v>924</v>
      </c>
      <c r="D199" s="158"/>
      <c r="E199" s="159"/>
      <c r="F199" s="159"/>
      <c r="G199" s="159"/>
      <c r="H199" s="159"/>
      <c r="I199" s="159"/>
      <c r="J199" s="160"/>
    </row>
    <row r="200" spans="1:10" s="23" customFormat="1" x14ac:dyDescent="0.25">
      <c r="A200" s="153" t="s">
        <v>925</v>
      </c>
      <c r="B200" s="153"/>
      <c r="C200" s="154" t="s">
        <v>926</v>
      </c>
      <c r="D200" s="158"/>
      <c r="E200" s="159"/>
      <c r="F200" s="159"/>
      <c r="G200" s="159"/>
      <c r="H200" s="159"/>
      <c r="I200" s="159"/>
      <c r="J200" s="160"/>
    </row>
    <row r="201" spans="1:10" s="23" customFormat="1" x14ac:dyDescent="0.25">
      <c r="A201" s="153" t="s">
        <v>927</v>
      </c>
      <c r="B201" s="153"/>
      <c r="C201" s="154" t="s">
        <v>928</v>
      </c>
      <c r="D201" s="158"/>
      <c r="E201" s="159"/>
      <c r="F201" s="159"/>
      <c r="G201" s="159"/>
      <c r="H201" s="159"/>
      <c r="I201" s="159"/>
      <c r="J201" s="160"/>
    </row>
    <row r="202" spans="1:10" s="23" customFormat="1" x14ac:dyDescent="0.25">
      <c r="A202" s="153" t="s">
        <v>929</v>
      </c>
      <c r="B202" s="153"/>
      <c r="C202" s="154" t="s">
        <v>907</v>
      </c>
      <c r="D202" s="158"/>
      <c r="E202" s="159"/>
      <c r="F202" s="159"/>
      <c r="G202" s="159"/>
      <c r="H202" s="159"/>
      <c r="I202" s="159"/>
      <c r="J202" s="160"/>
    </row>
    <row r="203" spans="1:10" s="23" customFormat="1" x14ac:dyDescent="0.25">
      <c r="A203" s="153" t="s">
        <v>930</v>
      </c>
      <c r="B203" s="153"/>
      <c r="C203" s="154" t="s">
        <v>931</v>
      </c>
      <c r="D203" s="158"/>
      <c r="E203" s="159"/>
      <c r="F203" s="159"/>
      <c r="G203" s="159"/>
      <c r="H203" s="159"/>
      <c r="I203" s="159"/>
      <c r="J203" s="160"/>
    </row>
    <row r="204" spans="1:10" s="23" customFormat="1" x14ac:dyDescent="0.25">
      <c r="A204" s="153" t="s">
        <v>932</v>
      </c>
      <c r="B204" s="153"/>
      <c r="C204" s="154" t="s">
        <v>933</v>
      </c>
      <c r="D204" s="158"/>
      <c r="E204" s="159"/>
      <c r="F204" s="159"/>
      <c r="G204" s="159"/>
      <c r="H204" s="159"/>
      <c r="I204" s="159"/>
      <c r="J204" s="160"/>
    </row>
    <row r="205" spans="1:10" s="23" customFormat="1" x14ac:dyDescent="0.25">
      <c r="A205" s="153" t="s">
        <v>934</v>
      </c>
      <c r="B205" s="153"/>
      <c r="C205" s="154" t="s">
        <v>935</v>
      </c>
      <c r="D205" s="158"/>
      <c r="E205" s="159"/>
      <c r="F205" s="159"/>
      <c r="G205" s="159"/>
      <c r="H205" s="159"/>
      <c r="I205" s="159"/>
      <c r="J205" s="160"/>
    </row>
    <row r="206" spans="1:10" s="23" customFormat="1" x14ac:dyDescent="0.25">
      <c r="A206" s="153" t="s">
        <v>936</v>
      </c>
      <c r="B206" s="153"/>
      <c r="C206" s="154" t="s">
        <v>937</v>
      </c>
      <c r="D206" s="158"/>
      <c r="E206" s="159"/>
      <c r="F206" s="159"/>
      <c r="G206" s="159"/>
      <c r="H206" s="159"/>
      <c r="I206" s="159"/>
      <c r="J206" s="160"/>
    </row>
    <row r="207" spans="1:10" s="23" customFormat="1" x14ac:dyDescent="0.25">
      <c r="A207" s="153" t="s">
        <v>938</v>
      </c>
      <c r="B207" s="153"/>
      <c r="C207" s="154" t="s">
        <v>939</v>
      </c>
      <c r="D207" s="158"/>
      <c r="E207" s="159"/>
      <c r="F207" s="159"/>
      <c r="G207" s="159"/>
      <c r="H207" s="159"/>
      <c r="I207" s="159"/>
      <c r="J207" s="160"/>
    </row>
    <row r="208" spans="1:10" s="23" customFormat="1" x14ac:dyDescent="0.25">
      <c r="A208" s="153" t="s">
        <v>940</v>
      </c>
      <c r="B208" s="153"/>
      <c r="C208" s="154" t="s">
        <v>941</v>
      </c>
      <c r="D208" s="158"/>
      <c r="E208" s="159"/>
      <c r="F208" s="159"/>
      <c r="G208" s="159"/>
      <c r="H208" s="159"/>
      <c r="I208" s="159"/>
      <c r="J208" s="160"/>
    </row>
    <row r="209" spans="1:10" s="23" customFormat="1" x14ac:dyDescent="0.25">
      <c r="A209" s="153" t="s">
        <v>942</v>
      </c>
      <c r="B209" s="153"/>
      <c r="C209" s="154" t="s">
        <v>943</v>
      </c>
      <c r="D209" s="158"/>
      <c r="E209" s="159"/>
      <c r="F209" s="159"/>
      <c r="G209" s="159"/>
      <c r="H209" s="159"/>
      <c r="I209" s="159"/>
      <c r="J209" s="160"/>
    </row>
    <row r="210" spans="1:10" s="23" customFormat="1" x14ac:dyDescent="0.25">
      <c r="A210" s="153" t="s">
        <v>944</v>
      </c>
      <c r="B210" s="153"/>
      <c r="C210" s="154" t="s">
        <v>945</v>
      </c>
      <c r="D210" s="158"/>
      <c r="E210" s="159"/>
      <c r="F210" s="159"/>
      <c r="G210" s="159"/>
      <c r="H210" s="159"/>
      <c r="I210" s="159"/>
      <c r="J210" s="160"/>
    </row>
    <row r="211" spans="1:10" s="23" customFormat="1" x14ac:dyDescent="0.25">
      <c r="A211" s="153" t="s">
        <v>946</v>
      </c>
      <c r="B211" s="153"/>
      <c r="C211" s="154" t="s">
        <v>947</v>
      </c>
      <c r="D211" s="158"/>
      <c r="E211" s="159"/>
      <c r="F211" s="159"/>
      <c r="G211" s="159"/>
      <c r="H211" s="159"/>
      <c r="I211" s="159"/>
      <c r="J211" s="160"/>
    </row>
    <row r="212" spans="1:10" s="23" customFormat="1" x14ac:dyDescent="0.25">
      <c r="A212" s="153" t="s">
        <v>948</v>
      </c>
      <c r="B212" s="153"/>
      <c r="C212" s="154"/>
      <c r="D212" s="158"/>
      <c r="E212" s="159"/>
      <c r="F212" s="159"/>
      <c r="G212" s="159"/>
      <c r="H212" s="159"/>
      <c r="I212" s="159"/>
      <c r="J212" s="160"/>
    </row>
    <row r="213" spans="1:10" s="23" customFormat="1" x14ac:dyDescent="0.25">
      <c r="A213" s="153" t="s">
        <v>949</v>
      </c>
      <c r="B213" s="153"/>
      <c r="C213" s="154"/>
      <c r="D213" s="158"/>
      <c r="E213" s="159"/>
      <c r="F213" s="159"/>
      <c r="G213" s="159"/>
      <c r="H213" s="159"/>
      <c r="I213" s="159"/>
      <c r="J213" s="160"/>
    </row>
    <row r="214" spans="1:10" s="23" customFormat="1" x14ac:dyDescent="0.25">
      <c r="A214" s="153" t="s">
        <v>950</v>
      </c>
      <c r="B214" s="153"/>
      <c r="C214" s="154" t="s">
        <v>951</v>
      </c>
      <c r="D214" s="161"/>
      <c r="E214" s="162"/>
      <c r="F214" s="162"/>
      <c r="G214" s="162"/>
      <c r="H214" s="162"/>
      <c r="I214" s="162"/>
      <c r="J214" s="163"/>
    </row>
    <row r="215" spans="1:10" s="23" customFormat="1" x14ac:dyDescent="0.25">
      <c r="A215" s="153" t="s">
        <v>136</v>
      </c>
      <c r="B215" s="153"/>
      <c r="C215" s="154" t="s">
        <v>952</v>
      </c>
      <c r="D215" s="155" t="s">
        <v>953</v>
      </c>
      <c r="E215" s="156"/>
      <c r="F215" s="156"/>
      <c r="G215" s="156"/>
      <c r="H215" s="156"/>
      <c r="I215" s="156"/>
      <c r="J215" s="157"/>
    </row>
    <row r="216" spans="1:10" s="23" customFormat="1" x14ac:dyDescent="0.25">
      <c r="A216" s="153" t="s">
        <v>954</v>
      </c>
      <c r="B216" s="153"/>
      <c r="C216" s="154" t="s">
        <v>955</v>
      </c>
      <c r="D216" s="161"/>
      <c r="E216" s="162"/>
      <c r="F216" s="162"/>
      <c r="G216" s="162"/>
      <c r="H216" s="162"/>
      <c r="I216" s="162"/>
      <c r="J216" s="163"/>
    </row>
    <row r="217" spans="1:10" s="23" customFormat="1" x14ac:dyDescent="0.25">
      <c r="A217" s="153" t="s">
        <v>956</v>
      </c>
      <c r="B217" s="153"/>
      <c r="C217" s="154" t="s">
        <v>957</v>
      </c>
      <c r="D217" s="154">
        <v>63</v>
      </c>
      <c r="E217" s="154">
        <v>49.003999999999998</v>
      </c>
      <c r="F217" s="154">
        <v>22</v>
      </c>
      <c r="G217" s="154">
        <v>43.497</v>
      </c>
      <c r="H217" s="154">
        <f>D217+(E217/60)</f>
        <v>63.816733333333332</v>
      </c>
      <c r="I217" s="154">
        <f t="shared" ref="I217:I245" si="10">F217+(G217/60)</f>
        <v>22.72495</v>
      </c>
      <c r="J217" s="154"/>
    </row>
    <row r="218" spans="1:10" s="23" customFormat="1" x14ac:dyDescent="0.25">
      <c r="A218" s="153" t="s">
        <v>958</v>
      </c>
      <c r="B218" s="153"/>
      <c r="C218" s="154" t="s">
        <v>959</v>
      </c>
      <c r="D218" s="154">
        <v>63</v>
      </c>
      <c r="E218" s="154">
        <v>49.003999999999998</v>
      </c>
      <c r="F218" s="154">
        <v>22</v>
      </c>
      <c r="G218" s="154">
        <v>43.497</v>
      </c>
      <c r="H218" s="154">
        <f t="shared" ref="H218:H245" si="11">D218+(E218/60)</f>
        <v>63.816733333333332</v>
      </c>
      <c r="I218" s="154">
        <f t="shared" si="10"/>
        <v>22.72495</v>
      </c>
      <c r="J218" s="154"/>
    </row>
    <row r="219" spans="1:10" s="23" customFormat="1" x14ac:dyDescent="0.25">
      <c r="A219" s="153" t="s">
        <v>960</v>
      </c>
      <c r="B219" s="153"/>
      <c r="C219" s="154" t="s">
        <v>961</v>
      </c>
      <c r="D219" s="154">
        <v>63</v>
      </c>
      <c r="E219" s="154">
        <v>49.003999999999998</v>
      </c>
      <c r="F219" s="154">
        <v>22</v>
      </c>
      <c r="G219" s="154">
        <v>43.497</v>
      </c>
      <c r="H219" s="154">
        <f t="shared" si="11"/>
        <v>63.816733333333332</v>
      </c>
      <c r="I219" s="154">
        <f t="shared" si="10"/>
        <v>22.72495</v>
      </c>
      <c r="J219" s="154"/>
    </row>
    <row r="220" spans="1:10" s="23" customFormat="1" x14ac:dyDescent="0.25">
      <c r="A220" s="153" t="s">
        <v>962</v>
      </c>
      <c r="B220" s="153"/>
      <c r="C220" s="154" t="s">
        <v>963</v>
      </c>
      <c r="D220" s="154">
        <v>63</v>
      </c>
      <c r="E220" s="154">
        <v>49.003999999999998</v>
      </c>
      <c r="F220" s="154">
        <v>22</v>
      </c>
      <c r="G220" s="154">
        <v>43.497</v>
      </c>
      <c r="H220" s="154">
        <f t="shared" si="11"/>
        <v>63.816733333333332</v>
      </c>
      <c r="I220" s="154">
        <f t="shared" si="10"/>
        <v>22.72495</v>
      </c>
      <c r="J220" s="154"/>
    </row>
    <row r="221" spans="1:10" s="23" customFormat="1" x14ac:dyDescent="0.25">
      <c r="A221" s="153" t="s">
        <v>964</v>
      </c>
      <c r="B221" s="153"/>
      <c r="C221" s="154" t="s">
        <v>965</v>
      </c>
      <c r="D221" s="154">
        <v>63</v>
      </c>
      <c r="E221" s="154">
        <v>49.003999999999998</v>
      </c>
      <c r="F221" s="154">
        <v>22</v>
      </c>
      <c r="G221" s="154">
        <v>43.497</v>
      </c>
      <c r="H221" s="154">
        <f t="shared" si="11"/>
        <v>63.816733333333332</v>
      </c>
      <c r="I221" s="154">
        <f t="shared" si="10"/>
        <v>22.72495</v>
      </c>
      <c r="J221" s="154"/>
    </row>
    <row r="222" spans="1:10" s="23" customFormat="1" x14ac:dyDescent="0.25">
      <c r="A222" s="153" t="s">
        <v>966</v>
      </c>
      <c r="B222" s="153"/>
      <c r="C222" s="154" t="s">
        <v>967</v>
      </c>
      <c r="D222" s="154">
        <v>63</v>
      </c>
      <c r="E222" s="154">
        <v>49.003999999999998</v>
      </c>
      <c r="F222" s="154">
        <v>22</v>
      </c>
      <c r="G222" s="154">
        <v>43.497</v>
      </c>
      <c r="H222" s="154">
        <f t="shared" si="11"/>
        <v>63.816733333333332</v>
      </c>
      <c r="I222" s="154">
        <f t="shared" si="10"/>
        <v>22.72495</v>
      </c>
      <c r="J222" s="154"/>
    </row>
    <row r="223" spans="1:10" s="23" customFormat="1" x14ac:dyDescent="0.25">
      <c r="A223" s="153" t="s">
        <v>968</v>
      </c>
      <c r="B223" s="153"/>
      <c r="C223" s="154" t="s">
        <v>969</v>
      </c>
      <c r="D223" s="154">
        <v>63</v>
      </c>
      <c r="E223" s="154">
        <v>49.003999999999998</v>
      </c>
      <c r="F223" s="154">
        <v>22</v>
      </c>
      <c r="G223" s="154">
        <v>43.497</v>
      </c>
      <c r="H223" s="154">
        <f t="shared" si="11"/>
        <v>63.816733333333332</v>
      </c>
      <c r="I223" s="154">
        <f t="shared" si="10"/>
        <v>22.72495</v>
      </c>
      <c r="J223" s="154"/>
    </row>
    <row r="224" spans="1:10" s="23" customFormat="1" x14ac:dyDescent="0.25">
      <c r="A224" s="153" t="s">
        <v>970</v>
      </c>
      <c r="B224" s="153"/>
      <c r="C224" s="154" t="s">
        <v>971</v>
      </c>
      <c r="D224" s="154">
        <v>63</v>
      </c>
      <c r="E224" s="154">
        <v>49.003999999999998</v>
      </c>
      <c r="F224" s="154">
        <v>22</v>
      </c>
      <c r="G224" s="154">
        <v>43.497</v>
      </c>
      <c r="H224" s="154">
        <f t="shared" si="11"/>
        <v>63.816733333333332</v>
      </c>
      <c r="I224" s="154">
        <f t="shared" si="10"/>
        <v>22.72495</v>
      </c>
      <c r="J224" s="154"/>
    </row>
    <row r="225" spans="1:10" s="23" customFormat="1" x14ac:dyDescent="0.25">
      <c r="A225" s="153" t="s">
        <v>972</v>
      </c>
      <c r="B225" s="153"/>
      <c r="C225" s="154" t="s">
        <v>973</v>
      </c>
      <c r="D225" s="154">
        <v>63</v>
      </c>
      <c r="E225" s="154">
        <v>49.003999999999998</v>
      </c>
      <c r="F225" s="154">
        <v>22</v>
      </c>
      <c r="G225" s="154">
        <v>43.497</v>
      </c>
      <c r="H225" s="154">
        <f t="shared" si="11"/>
        <v>63.816733333333332</v>
      </c>
      <c r="I225" s="154">
        <f t="shared" si="10"/>
        <v>22.72495</v>
      </c>
      <c r="J225" s="154"/>
    </row>
    <row r="226" spans="1:10" s="23" customFormat="1" x14ac:dyDescent="0.25">
      <c r="A226" s="153" t="s">
        <v>974</v>
      </c>
      <c r="B226" s="153"/>
      <c r="C226" s="154" t="s">
        <v>975</v>
      </c>
      <c r="D226" s="155" t="s">
        <v>976</v>
      </c>
      <c r="E226" s="156"/>
      <c r="F226" s="156"/>
      <c r="G226" s="156"/>
      <c r="H226" s="156"/>
      <c r="I226" s="156"/>
      <c r="J226" s="157"/>
    </row>
    <row r="227" spans="1:10" s="23" customFormat="1" x14ac:dyDescent="0.25">
      <c r="A227" s="153" t="s">
        <v>977</v>
      </c>
      <c r="B227" s="153"/>
      <c r="C227" s="154" t="s">
        <v>978</v>
      </c>
      <c r="D227" s="158"/>
      <c r="E227" s="159"/>
      <c r="F227" s="159"/>
      <c r="G227" s="159"/>
      <c r="H227" s="159"/>
      <c r="I227" s="159"/>
      <c r="J227" s="160"/>
    </row>
    <row r="228" spans="1:10" s="23" customFormat="1" x14ac:dyDescent="0.25">
      <c r="A228" s="153" t="s">
        <v>979</v>
      </c>
      <c r="B228" s="153"/>
      <c r="C228" s="154" t="s">
        <v>980</v>
      </c>
      <c r="D228" s="158"/>
      <c r="E228" s="159"/>
      <c r="F228" s="159"/>
      <c r="G228" s="159"/>
      <c r="H228" s="159"/>
      <c r="I228" s="159"/>
      <c r="J228" s="160"/>
    </row>
    <row r="229" spans="1:10" s="23" customFormat="1" x14ac:dyDescent="0.25">
      <c r="A229" s="153" t="s">
        <v>981</v>
      </c>
      <c r="B229" s="153"/>
      <c r="C229" s="154" t="s">
        <v>982</v>
      </c>
      <c r="D229" s="161"/>
      <c r="E229" s="162"/>
      <c r="F229" s="162"/>
      <c r="G229" s="162"/>
      <c r="H229" s="162"/>
      <c r="I229" s="162"/>
      <c r="J229" s="163"/>
    </row>
    <row r="230" spans="1:10" s="23" customFormat="1" x14ac:dyDescent="0.25">
      <c r="A230" s="153" t="s">
        <v>983</v>
      </c>
      <c r="B230" s="153"/>
      <c r="C230" s="154" t="s">
        <v>984</v>
      </c>
      <c r="D230" s="155" t="s">
        <v>985</v>
      </c>
      <c r="E230" s="156"/>
      <c r="F230" s="156"/>
      <c r="G230" s="156"/>
      <c r="H230" s="156"/>
      <c r="I230" s="156"/>
      <c r="J230" s="157"/>
    </row>
    <row r="231" spans="1:10" s="23" customFormat="1" x14ac:dyDescent="0.25">
      <c r="A231" s="153" t="s">
        <v>986</v>
      </c>
      <c r="B231" s="153"/>
      <c r="C231" s="154" t="s">
        <v>987</v>
      </c>
      <c r="D231" s="161"/>
      <c r="E231" s="162"/>
      <c r="F231" s="162"/>
      <c r="G231" s="162"/>
      <c r="H231" s="162"/>
      <c r="I231" s="162"/>
      <c r="J231" s="163"/>
    </row>
    <row r="232" spans="1:10" s="23" customFormat="1" x14ac:dyDescent="0.25">
      <c r="A232" s="153" t="s">
        <v>988</v>
      </c>
      <c r="B232" s="153"/>
      <c r="C232" s="154">
        <v>0</v>
      </c>
      <c r="D232" s="154">
        <v>42</v>
      </c>
      <c r="E232" s="154">
        <v>57.646000000000001</v>
      </c>
      <c r="F232" s="154">
        <v>115</v>
      </c>
      <c r="G232" s="154">
        <v>58.591999999999999</v>
      </c>
      <c r="H232" s="154">
        <f t="shared" si="11"/>
        <v>42.960766666666665</v>
      </c>
      <c r="I232" s="154">
        <f t="shared" si="10"/>
        <v>115.97653333333334</v>
      </c>
      <c r="J232" s="154"/>
    </row>
    <row r="233" spans="1:10" s="23" customFormat="1" x14ac:dyDescent="0.25">
      <c r="A233" s="153" t="s">
        <v>455</v>
      </c>
      <c r="B233" s="153"/>
      <c r="C233" s="154">
        <v>0</v>
      </c>
      <c r="D233" s="154">
        <v>42</v>
      </c>
      <c r="E233" s="154">
        <v>57.646000000000001</v>
      </c>
      <c r="F233" s="154">
        <v>115</v>
      </c>
      <c r="G233" s="154">
        <v>58.591999999999999</v>
      </c>
      <c r="H233" s="154">
        <f t="shared" si="11"/>
        <v>42.960766666666665</v>
      </c>
      <c r="I233" s="154">
        <f t="shared" si="10"/>
        <v>115.97653333333334</v>
      </c>
      <c r="J233" s="154"/>
    </row>
    <row r="234" spans="1:10" s="23" customFormat="1" x14ac:dyDescent="0.25">
      <c r="A234" s="153" t="s">
        <v>456</v>
      </c>
      <c r="B234" s="153"/>
      <c r="C234" s="154">
        <v>0.3</v>
      </c>
      <c r="D234" s="154">
        <v>42</v>
      </c>
      <c r="E234" s="154">
        <v>57.646000000000001</v>
      </c>
      <c r="F234" s="154">
        <v>115</v>
      </c>
      <c r="G234" s="154">
        <v>58.591999999999999</v>
      </c>
      <c r="H234" s="154">
        <f t="shared" si="11"/>
        <v>42.960766666666665</v>
      </c>
      <c r="I234" s="154">
        <f t="shared" si="10"/>
        <v>115.97653333333334</v>
      </c>
      <c r="J234" s="154"/>
    </row>
    <row r="235" spans="1:10" s="23" customFormat="1" x14ac:dyDescent="0.25">
      <c r="A235" s="153" t="s">
        <v>989</v>
      </c>
      <c r="B235" s="153"/>
      <c r="C235" s="154">
        <v>0.5</v>
      </c>
      <c r="D235" s="154">
        <v>42</v>
      </c>
      <c r="E235" s="154">
        <v>57.646000000000001</v>
      </c>
      <c r="F235" s="154">
        <v>115</v>
      </c>
      <c r="G235" s="154">
        <v>58.591999999999999</v>
      </c>
      <c r="H235" s="154">
        <f t="shared" si="11"/>
        <v>42.960766666666665</v>
      </c>
      <c r="I235" s="154">
        <f t="shared" si="10"/>
        <v>115.97653333333334</v>
      </c>
      <c r="J235" s="154"/>
    </row>
    <row r="236" spans="1:10" s="23" customFormat="1" x14ac:dyDescent="0.25">
      <c r="A236" s="153" t="s">
        <v>457</v>
      </c>
      <c r="B236" s="153"/>
      <c r="C236" s="154" t="s">
        <v>990</v>
      </c>
      <c r="D236" s="154">
        <v>43</v>
      </c>
      <c r="E236" s="154">
        <v>7.8390000000000004</v>
      </c>
      <c r="F236" s="154">
        <v>116</v>
      </c>
      <c r="G236" s="154">
        <v>30.042999999999999</v>
      </c>
      <c r="H236" s="154">
        <f t="shared" si="11"/>
        <v>43.130650000000003</v>
      </c>
      <c r="I236" s="154">
        <f t="shared" si="10"/>
        <v>116.50071666666666</v>
      </c>
      <c r="J236" s="154"/>
    </row>
    <row r="237" spans="1:10" s="23" customFormat="1" x14ac:dyDescent="0.25">
      <c r="A237" s="153" t="s">
        <v>991</v>
      </c>
      <c r="B237" s="153"/>
      <c r="C237" s="154" t="s">
        <v>992</v>
      </c>
      <c r="D237" s="154">
        <v>46</v>
      </c>
      <c r="E237" s="154">
        <v>38.994999999999997</v>
      </c>
      <c r="F237" s="154">
        <v>116</v>
      </c>
      <c r="G237" s="154">
        <v>36.482999999999997</v>
      </c>
      <c r="H237" s="154">
        <f t="shared" si="11"/>
        <v>46.64991666666667</v>
      </c>
      <c r="I237" s="154">
        <f t="shared" si="10"/>
        <v>116.60805000000001</v>
      </c>
      <c r="J237" s="154"/>
    </row>
    <row r="238" spans="1:10" s="23" customFormat="1" x14ac:dyDescent="0.25">
      <c r="A238" s="153" t="s">
        <v>993</v>
      </c>
      <c r="B238" s="153"/>
      <c r="C238" s="154" t="s">
        <v>994</v>
      </c>
      <c r="D238" s="154">
        <v>46</v>
      </c>
      <c r="E238" s="154">
        <v>38.994999999999997</v>
      </c>
      <c r="F238" s="154">
        <v>116</v>
      </c>
      <c r="G238" s="154">
        <v>36.482999999999997</v>
      </c>
      <c r="H238" s="154">
        <f t="shared" si="11"/>
        <v>46.64991666666667</v>
      </c>
      <c r="I238" s="154">
        <f t="shared" si="10"/>
        <v>116.60805000000001</v>
      </c>
      <c r="J238" s="154"/>
    </row>
    <row r="239" spans="1:10" s="23" customFormat="1" x14ac:dyDescent="0.25">
      <c r="A239" s="153" t="s">
        <v>995</v>
      </c>
      <c r="B239" s="153"/>
      <c r="C239" s="154" t="s">
        <v>996</v>
      </c>
      <c r="D239" s="154">
        <v>46</v>
      </c>
      <c r="E239" s="154">
        <v>38.994999999999997</v>
      </c>
      <c r="F239" s="154">
        <v>116</v>
      </c>
      <c r="G239" s="154">
        <v>36.482999999999997</v>
      </c>
      <c r="H239" s="154">
        <f t="shared" si="11"/>
        <v>46.64991666666667</v>
      </c>
      <c r="I239" s="154">
        <f t="shared" si="10"/>
        <v>116.60805000000001</v>
      </c>
      <c r="J239" s="154"/>
    </row>
    <row r="240" spans="1:10" s="23" customFormat="1" x14ac:dyDescent="0.25">
      <c r="A240" s="153" t="s">
        <v>997</v>
      </c>
      <c r="B240" s="153"/>
      <c r="C240" s="154" t="s">
        <v>998</v>
      </c>
      <c r="D240" s="154">
        <v>46</v>
      </c>
      <c r="E240" s="154">
        <v>38.994999999999997</v>
      </c>
      <c r="F240" s="154">
        <v>116</v>
      </c>
      <c r="G240" s="154">
        <v>36.482999999999997</v>
      </c>
      <c r="H240" s="154">
        <f t="shared" si="11"/>
        <v>46.64991666666667</v>
      </c>
      <c r="I240" s="154">
        <f t="shared" si="10"/>
        <v>116.60805000000001</v>
      </c>
      <c r="J240" s="154"/>
    </row>
    <row r="241" spans="1:10" s="23" customFormat="1" x14ac:dyDescent="0.25">
      <c r="A241" s="153" t="s">
        <v>999</v>
      </c>
      <c r="B241" s="153"/>
      <c r="C241" s="154">
        <v>0</v>
      </c>
      <c r="D241" s="154">
        <v>45</v>
      </c>
      <c r="E241" s="154">
        <v>50.426000000000002</v>
      </c>
      <c r="F241" s="154">
        <v>120</v>
      </c>
      <c r="G241" s="154">
        <v>31.792999999999999</v>
      </c>
      <c r="H241" s="154">
        <f t="shared" si="11"/>
        <v>45.840433333333337</v>
      </c>
      <c r="I241" s="154">
        <f t="shared" si="10"/>
        <v>120.52988333333333</v>
      </c>
      <c r="J241" s="154"/>
    </row>
    <row r="242" spans="1:10" s="23" customFormat="1" x14ac:dyDescent="0.25">
      <c r="A242" s="153" t="s">
        <v>458</v>
      </c>
      <c r="B242" s="153"/>
      <c r="C242" s="154">
        <v>0.1</v>
      </c>
      <c r="D242" s="154">
        <v>45</v>
      </c>
      <c r="E242" s="154">
        <v>50.426000000000002</v>
      </c>
      <c r="F242" s="154">
        <v>120</v>
      </c>
      <c r="G242" s="154">
        <v>31.792999999999999</v>
      </c>
      <c r="H242" s="154">
        <f t="shared" si="11"/>
        <v>45.840433333333337</v>
      </c>
      <c r="I242" s="154">
        <f t="shared" si="10"/>
        <v>120.52988333333333</v>
      </c>
      <c r="J242" s="154"/>
    </row>
    <row r="243" spans="1:10" s="23" customFormat="1" x14ac:dyDescent="0.25">
      <c r="A243" s="153" t="s">
        <v>459</v>
      </c>
      <c r="B243" s="153"/>
      <c r="C243" s="154">
        <v>0.2</v>
      </c>
      <c r="D243" s="154">
        <v>45</v>
      </c>
      <c r="E243" s="154">
        <v>50.426000000000002</v>
      </c>
      <c r="F243" s="154">
        <v>120</v>
      </c>
      <c r="G243" s="154">
        <v>31.792999999999999</v>
      </c>
      <c r="H243" s="154">
        <f t="shared" si="11"/>
        <v>45.840433333333337</v>
      </c>
      <c r="I243" s="154">
        <f t="shared" si="10"/>
        <v>120.52988333333333</v>
      </c>
      <c r="J243" s="154"/>
    </row>
    <row r="244" spans="1:10" s="23" customFormat="1" x14ac:dyDescent="0.25">
      <c r="A244" s="153" t="s">
        <v>460</v>
      </c>
      <c r="B244" s="153"/>
      <c r="C244" s="154">
        <v>0.6</v>
      </c>
      <c r="D244" s="154">
        <v>45</v>
      </c>
      <c r="E244" s="154">
        <v>50.426000000000002</v>
      </c>
      <c r="F244" s="154">
        <v>120</v>
      </c>
      <c r="G244" s="154">
        <v>31.792999999999999</v>
      </c>
      <c r="H244" s="154">
        <f t="shared" si="11"/>
        <v>45.840433333333337</v>
      </c>
      <c r="I244" s="154">
        <f t="shared" si="10"/>
        <v>120.52988333333333</v>
      </c>
      <c r="J244" s="154"/>
    </row>
    <row r="245" spans="1:10" s="23" customFormat="1" x14ac:dyDescent="0.25">
      <c r="A245" s="153" t="s">
        <v>1000</v>
      </c>
      <c r="B245" s="153"/>
      <c r="C245" s="154" t="s">
        <v>1001</v>
      </c>
      <c r="D245" s="154">
        <v>45</v>
      </c>
      <c r="E245" s="154">
        <v>50.426000000000002</v>
      </c>
      <c r="F245" s="154">
        <v>120</v>
      </c>
      <c r="G245" s="154">
        <v>31.792999999999999</v>
      </c>
      <c r="H245" s="154">
        <f t="shared" si="11"/>
        <v>45.840433333333337</v>
      </c>
      <c r="I245" s="154">
        <f t="shared" si="10"/>
        <v>120.52988333333333</v>
      </c>
      <c r="J245" s="154"/>
    </row>
  </sheetData>
  <mergeCells count="5">
    <mergeCell ref="D171:J177"/>
    <mergeCell ref="D188:J214"/>
    <mergeCell ref="D215:J216"/>
    <mergeCell ref="D226:J229"/>
    <mergeCell ref="D230:J23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C1:FV41"/>
  <sheetViews>
    <sheetView workbookViewId="0">
      <selection activeCell="P42" sqref="P42"/>
    </sheetView>
  </sheetViews>
  <sheetFormatPr defaultRowHeight="15" x14ac:dyDescent="0.25"/>
  <sheetData>
    <row r="1" spans="3:178" x14ac:dyDescent="0.25">
      <c r="DR1" t="s">
        <v>522</v>
      </c>
      <c r="EI1" t="s">
        <v>1002</v>
      </c>
    </row>
    <row r="2" spans="3:178" x14ac:dyDescent="0.25">
      <c r="E2" t="s">
        <v>1003</v>
      </c>
      <c r="T2" t="s">
        <v>1004</v>
      </c>
      <c r="AN2" t="s">
        <v>1005</v>
      </c>
      <c r="BF2" t="s">
        <v>1006</v>
      </c>
      <c r="BI2" t="s">
        <v>1007</v>
      </c>
      <c r="BJ2" t="s">
        <v>1008</v>
      </c>
      <c r="BK2" t="s">
        <v>1009</v>
      </c>
      <c r="CD2" t="s">
        <v>1010</v>
      </c>
      <c r="CQ2" t="s">
        <v>1011</v>
      </c>
      <c r="CR2" t="s">
        <v>1012</v>
      </c>
    </row>
    <row r="3" spans="3:178" x14ac:dyDescent="0.25">
      <c r="D3" t="s">
        <v>299</v>
      </c>
      <c r="E3" t="s">
        <v>1013</v>
      </c>
      <c r="F3" t="s">
        <v>307</v>
      </c>
      <c r="G3" t="s">
        <v>308</v>
      </c>
      <c r="H3" t="s">
        <v>309</v>
      </c>
      <c r="I3" t="s">
        <v>310</v>
      </c>
      <c r="J3" t="s">
        <v>311</v>
      </c>
      <c r="K3" t="s">
        <v>312</v>
      </c>
      <c r="L3" t="s">
        <v>313</v>
      </c>
      <c r="M3" t="s">
        <v>314</v>
      </c>
      <c r="N3" t="s">
        <v>315</v>
      </c>
      <c r="O3" t="s">
        <v>1014</v>
      </c>
      <c r="P3" t="s">
        <v>318</v>
      </c>
      <c r="Q3" t="s">
        <v>319</v>
      </c>
      <c r="R3" t="s">
        <v>320</v>
      </c>
      <c r="S3" t="s">
        <v>321</v>
      </c>
      <c r="T3" t="s">
        <v>323</v>
      </c>
      <c r="U3" t="s">
        <v>324</v>
      </c>
      <c r="V3" t="s">
        <v>325</v>
      </c>
      <c r="W3" t="s">
        <v>326</v>
      </c>
      <c r="X3" t="s">
        <v>328</v>
      </c>
      <c r="Y3" t="s">
        <v>329</v>
      </c>
      <c r="Z3" t="s">
        <v>330</v>
      </c>
      <c r="AA3" t="s">
        <v>331</v>
      </c>
      <c r="AB3" t="s">
        <v>192</v>
      </c>
      <c r="AC3" t="s">
        <v>332</v>
      </c>
      <c r="AD3" t="s">
        <v>501</v>
      </c>
      <c r="AE3" t="s">
        <v>333</v>
      </c>
      <c r="AF3" t="s">
        <v>502</v>
      </c>
      <c r="AG3" t="s">
        <v>334</v>
      </c>
      <c r="AH3" t="s">
        <v>335</v>
      </c>
      <c r="AI3" t="s">
        <v>336</v>
      </c>
      <c r="AJ3" t="s">
        <v>337</v>
      </c>
      <c r="AK3" t="s">
        <v>338</v>
      </c>
      <c r="AL3" t="s">
        <v>339</v>
      </c>
      <c r="AM3" t="s">
        <v>1015</v>
      </c>
      <c r="AN3" t="s">
        <v>1016</v>
      </c>
      <c r="AO3" t="s">
        <v>1017</v>
      </c>
      <c r="AP3" t="s">
        <v>1017</v>
      </c>
      <c r="AQ3" t="s">
        <v>1018</v>
      </c>
      <c r="AR3" t="s">
        <v>1019</v>
      </c>
      <c r="AS3" t="s">
        <v>1020</v>
      </c>
      <c r="AT3" t="s">
        <v>1021</v>
      </c>
      <c r="AU3" t="s">
        <v>347</v>
      </c>
      <c r="AV3" t="s">
        <v>348</v>
      </c>
      <c r="AW3" t="s">
        <v>349</v>
      </c>
      <c r="AX3" t="s">
        <v>1022</v>
      </c>
      <c r="AY3" t="s">
        <v>505</v>
      </c>
      <c r="AZ3" t="s">
        <v>506</v>
      </c>
      <c r="BA3" t="s">
        <v>506</v>
      </c>
      <c r="BB3" t="s">
        <v>352</v>
      </c>
      <c r="BD3" t="s">
        <v>507</v>
      </c>
      <c r="BE3" t="s">
        <v>507</v>
      </c>
      <c r="BF3" t="s">
        <v>353</v>
      </c>
      <c r="BG3" t="s">
        <v>354</v>
      </c>
      <c r="BH3" t="s">
        <v>355</v>
      </c>
      <c r="BI3" t="s">
        <v>356</v>
      </c>
      <c r="BJ3" t="s">
        <v>357</v>
      </c>
      <c r="BK3" t="s">
        <v>1023</v>
      </c>
      <c r="BL3" t="s">
        <v>1024</v>
      </c>
      <c r="BM3" t="s">
        <v>358</v>
      </c>
      <c r="BN3" t="s">
        <v>1025</v>
      </c>
      <c r="BO3" t="s">
        <v>359</v>
      </c>
      <c r="BP3" t="s">
        <v>1026</v>
      </c>
      <c r="BQ3" t="s">
        <v>1027</v>
      </c>
      <c r="BR3" t="s">
        <v>360</v>
      </c>
      <c r="BS3" t="s">
        <v>361</v>
      </c>
      <c r="BT3" t="s">
        <v>362</v>
      </c>
      <c r="BU3" t="s">
        <v>1028</v>
      </c>
      <c r="BV3" t="s">
        <v>363</v>
      </c>
      <c r="BW3" t="s">
        <v>364</v>
      </c>
      <c r="BX3" t="s">
        <v>365</v>
      </c>
      <c r="BY3" t="s">
        <v>366</v>
      </c>
      <c r="BZ3" t="s">
        <v>367</v>
      </c>
      <c r="CA3" t="s">
        <v>368</v>
      </c>
      <c r="CB3" t="s">
        <v>1029</v>
      </c>
      <c r="CC3" t="s">
        <v>369</v>
      </c>
      <c r="CD3" t="s">
        <v>370</v>
      </c>
      <c r="CE3" t="s">
        <v>371</v>
      </c>
      <c r="CF3" t="s">
        <v>372</v>
      </c>
      <c r="CG3" t="s">
        <v>373</v>
      </c>
      <c r="CH3" t="s">
        <v>374</v>
      </c>
      <c r="CI3" t="s">
        <v>375</v>
      </c>
      <c r="CJ3" t="s">
        <v>1030</v>
      </c>
      <c r="CK3" t="s">
        <v>517</v>
      </c>
      <c r="CL3" t="s">
        <v>512</v>
      </c>
      <c r="CM3" t="s">
        <v>513</v>
      </c>
      <c r="CN3" t="s">
        <v>514</v>
      </c>
      <c r="CO3" t="s">
        <v>164</v>
      </c>
      <c r="CP3" t="s">
        <v>515</v>
      </c>
      <c r="CQ3" t="s">
        <v>376</v>
      </c>
      <c r="CR3" t="s">
        <v>1031</v>
      </c>
      <c r="CS3" t="s">
        <v>378</v>
      </c>
      <c r="CT3" t="s">
        <v>379</v>
      </c>
      <c r="CU3" t="s">
        <v>380</v>
      </c>
      <c r="CV3" t="s">
        <v>381</v>
      </c>
      <c r="CW3" t="s">
        <v>382</v>
      </c>
      <c r="CX3" t="s">
        <v>383</v>
      </c>
      <c r="CY3" t="s">
        <v>1032</v>
      </c>
      <c r="CZ3" t="s">
        <v>384</v>
      </c>
      <c r="DA3" t="s">
        <v>385</v>
      </c>
      <c r="DB3" t="s">
        <v>386</v>
      </c>
      <c r="DC3" t="s">
        <v>432</v>
      </c>
      <c r="DD3" t="s">
        <v>446</v>
      </c>
      <c r="DE3" t="s">
        <v>447</v>
      </c>
      <c r="DF3" t="s">
        <v>105</v>
      </c>
      <c r="DG3" t="s">
        <v>434</v>
      </c>
      <c r="DH3" t="s">
        <v>1033</v>
      </c>
      <c r="DI3" t="s">
        <v>1034</v>
      </c>
      <c r="DJ3" t="s">
        <v>390</v>
      </c>
      <c r="DK3" t="s">
        <v>435</v>
      </c>
      <c r="DL3" t="s">
        <v>436</v>
      </c>
      <c r="DM3" t="s">
        <v>450</v>
      </c>
      <c r="DN3" t="s">
        <v>438</v>
      </c>
      <c r="DO3" t="s">
        <v>451</v>
      </c>
      <c r="DP3" t="s">
        <v>452</v>
      </c>
      <c r="DQ3" t="s">
        <v>387</v>
      </c>
      <c r="DR3" t="s">
        <v>388</v>
      </c>
      <c r="DS3" t="s">
        <v>389</v>
      </c>
      <c r="DU3" t="s">
        <v>1035</v>
      </c>
      <c r="DV3" t="s">
        <v>439</v>
      </c>
      <c r="DW3" t="s">
        <v>441</v>
      </c>
      <c r="DX3" t="s">
        <v>441</v>
      </c>
      <c r="DY3" t="s">
        <v>441</v>
      </c>
      <c r="DZ3" t="s">
        <v>444</v>
      </c>
      <c r="EA3" t="s">
        <v>453</v>
      </c>
      <c r="EB3" t="s">
        <v>391</v>
      </c>
      <c r="EC3" t="s">
        <v>402</v>
      </c>
      <c r="ED3" t="s">
        <v>403</v>
      </c>
      <c r="EE3" t="s">
        <v>404</v>
      </c>
      <c r="EF3" t="s">
        <v>405</v>
      </c>
      <c r="EG3" t="s">
        <v>406</v>
      </c>
      <c r="EH3" t="s">
        <v>882</v>
      </c>
      <c r="EI3" t="s">
        <v>199</v>
      </c>
      <c r="EJ3" t="s">
        <v>165</v>
      </c>
      <c r="EK3" t="s">
        <v>884</v>
      </c>
      <c r="EL3" t="s">
        <v>1036</v>
      </c>
      <c r="EM3" t="s">
        <v>422</v>
      </c>
      <c r="EN3" t="s">
        <v>1037</v>
      </c>
      <c r="EO3" t="s">
        <v>424</v>
      </c>
      <c r="EP3" t="s">
        <v>426</v>
      </c>
      <c r="EQ3" t="s">
        <v>427</v>
      </c>
      <c r="ER3" t="s">
        <v>428</v>
      </c>
      <c r="ES3" t="s">
        <v>429</v>
      </c>
      <c r="ET3" t="s">
        <v>430</v>
      </c>
      <c r="EU3" t="s">
        <v>431</v>
      </c>
      <c r="EV3" t="s">
        <v>98</v>
      </c>
      <c r="EW3" t="s">
        <v>461</v>
      </c>
      <c r="EX3" t="s">
        <v>462</v>
      </c>
      <c r="EY3" t="s">
        <v>1038</v>
      </c>
      <c r="EZ3" t="s">
        <v>1039</v>
      </c>
      <c r="FC3" t="s">
        <v>455</v>
      </c>
      <c r="FD3" t="s">
        <v>456</v>
      </c>
      <c r="FE3" t="s">
        <v>989</v>
      </c>
      <c r="FF3" t="s">
        <v>1040</v>
      </c>
      <c r="FG3" t="s">
        <v>999</v>
      </c>
      <c r="FH3" t="s">
        <v>458</v>
      </c>
      <c r="FI3" t="s">
        <v>459</v>
      </c>
      <c r="FJ3" t="s">
        <v>460</v>
      </c>
      <c r="FK3" t="s">
        <v>1000</v>
      </c>
      <c r="FN3" t="s">
        <v>958</v>
      </c>
      <c r="FO3" t="s">
        <v>960</v>
      </c>
      <c r="FP3" t="s">
        <v>962</v>
      </c>
      <c r="FQ3" t="s">
        <v>964</v>
      </c>
      <c r="FR3" t="s">
        <v>966</v>
      </c>
      <c r="FS3" t="s">
        <v>974</v>
      </c>
      <c r="FT3" t="s">
        <v>977</v>
      </c>
      <c r="FU3" t="s">
        <v>979</v>
      </c>
      <c r="FV3" t="s">
        <v>981</v>
      </c>
    </row>
    <row r="4" spans="3:178" x14ac:dyDescent="0.25">
      <c r="T4" t="s">
        <v>1041</v>
      </c>
      <c r="U4" t="s">
        <v>1042</v>
      </c>
      <c r="V4" t="s">
        <v>726</v>
      </c>
      <c r="W4" t="s">
        <v>1043</v>
      </c>
      <c r="X4" t="s">
        <v>1043</v>
      </c>
      <c r="Y4" t="s">
        <v>1043</v>
      </c>
      <c r="Z4" t="s">
        <v>1043</v>
      </c>
      <c r="AA4" t="s">
        <v>1044</v>
      </c>
      <c r="AB4" t="s">
        <v>1044</v>
      </c>
      <c r="AC4" t="s">
        <v>1044</v>
      </c>
      <c r="AD4" t="s">
        <v>1044</v>
      </c>
      <c r="AE4" t="s">
        <v>1045</v>
      </c>
      <c r="AF4" t="s">
        <v>1044</v>
      </c>
      <c r="AG4" t="s">
        <v>1046</v>
      </c>
      <c r="AH4" t="s">
        <v>1046</v>
      </c>
      <c r="AI4" t="s">
        <v>1046</v>
      </c>
      <c r="AJ4" t="s">
        <v>1047</v>
      </c>
      <c r="AL4" t="s">
        <v>1048</v>
      </c>
      <c r="AM4" t="s">
        <v>1049</v>
      </c>
      <c r="AN4" t="s">
        <v>1050</v>
      </c>
      <c r="AO4" t="s">
        <v>1050</v>
      </c>
      <c r="AP4" t="s">
        <v>1050</v>
      </c>
      <c r="AQ4" t="s">
        <v>1050</v>
      </c>
      <c r="AS4" t="s">
        <v>1051</v>
      </c>
      <c r="AU4" t="s">
        <v>1051</v>
      </c>
      <c r="AV4" t="s">
        <v>1051</v>
      </c>
      <c r="AW4" t="s">
        <v>1051</v>
      </c>
      <c r="AX4" t="s">
        <v>1050</v>
      </c>
      <c r="AY4" t="s">
        <v>1050</v>
      </c>
      <c r="AZ4" t="s">
        <v>1050</v>
      </c>
      <c r="BA4" t="s">
        <v>1052</v>
      </c>
      <c r="BB4" t="s">
        <v>1050</v>
      </c>
      <c r="BD4" t="s">
        <v>1052</v>
      </c>
      <c r="BE4" t="s">
        <v>1050</v>
      </c>
      <c r="BF4" t="s">
        <v>1050</v>
      </c>
      <c r="BG4" t="s">
        <v>1050</v>
      </c>
      <c r="BH4" t="s">
        <v>1050</v>
      </c>
      <c r="BM4" t="s">
        <v>248</v>
      </c>
      <c r="BR4" t="s">
        <v>1053</v>
      </c>
      <c r="BS4" t="s">
        <v>1054</v>
      </c>
      <c r="BV4" t="s">
        <v>1055</v>
      </c>
      <c r="BX4" t="s">
        <v>1056</v>
      </c>
      <c r="BY4" t="s">
        <v>1057</v>
      </c>
      <c r="BZ4" t="s">
        <v>1058</v>
      </c>
      <c r="CA4" t="s">
        <v>1059</v>
      </c>
      <c r="CD4" t="s">
        <v>1060</v>
      </c>
      <c r="CE4" t="s">
        <v>803</v>
      </c>
      <c r="CF4" t="s">
        <v>1061</v>
      </c>
      <c r="CG4" t="s">
        <v>805</v>
      </c>
      <c r="CH4" t="s">
        <v>1062</v>
      </c>
      <c r="CJ4" t="s">
        <v>1063</v>
      </c>
      <c r="CK4" t="s">
        <v>1064</v>
      </c>
      <c r="CL4" t="s">
        <v>1060</v>
      </c>
      <c r="CM4" t="s">
        <v>1065</v>
      </c>
      <c r="CN4" t="s">
        <v>1066</v>
      </c>
      <c r="CO4" t="s">
        <v>1067</v>
      </c>
      <c r="CP4" t="s">
        <v>1068</v>
      </c>
      <c r="CX4" t="s">
        <v>1069</v>
      </c>
      <c r="CY4" t="s">
        <v>1070</v>
      </c>
      <c r="CZ4" t="s">
        <v>1070</v>
      </c>
      <c r="DA4" t="s">
        <v>1071</v>
      </c>
      <c r="DB4" t="s">
        <v>1072</v>
      </c>
      <c r="DC4" t="s">
        <v>1073</v>
      </c>
      <c r="DD4" t="s">
        <v>1074</v>
      </c>
      <c r="DE4" t="s">
        <v>1075</v>
      </c>
      <c r="DF4" t="s">
        <v>1076</v>
      </c>
      <c r="DG4" t="s">
        <v>1077</v>
      </c>
      <c r="DH4" t="s">
        <v>1077</v>
      </c>
      <c r="DI4" t="s">
        <v>1078</v>
      </c>
      <c r="DJ4" t="s">
        <v>1079</v>
      </c>
      <c r="DK4" t="s">
        <v>1080</v>
      </c>
      <c r="DL4" t="s">
        <v>1081</v>
      </c>
      <c r="DM4" t="s">
        <v>1082</v>
      </c>
      <c r="DN4" t="s">
        <v>1083</v>
      </c>
      <c r="DO4" t="s">
        <v>1084</v>
      </c>
      <c r="DP4" t="s">
        <v>1085</v>
      </c>
      <c r="DQ4" t="s">
        <v>1086</v>
      </c>
      <c r="DR4" t="s">
        <v>1087</v>
      </c>
      <c r="DS4" t="s">
        <v>1088</v>
      </c>
      <c r="DU4" t="s">
        <v>1089</v>
      </c>
      <c r="DV4" t="s">
        <v>1090</v>
      </c>
      <c r="DW4" t="s">
        <v>1091</v>
      </c>
      <c r="DX4" t="s">
        <v>1092</v>
      </c>
      <c r="DY4" t="s">
        <v>1093</v>
      </c>
      <c r="DZ4" t="s">
        <v>1094</v>
      </c>
      <c r="EA4" t="s">
        <v>1095</v>
      </c>
      <c r="EB4" t="s">
        <v>1096</v>
      </c>
      <c r="EC4" t="s">
        <v>1097</v>
      </c>
      <c r="ED4" t="s">
        <v>1097</v>
      </c>
      <c r="EE4" t="s">
        <v>1097</v>
      </c>
      <c r="EF4" t="s">
        <v>1097</v>
      </c>
      <c r="EG4" t="s">
        <v>850</v>
      </c>
      <c r="EH4" t="s">
        <v>1098</v>
      </c>
      <c r="EI4" t="s">
        <v>1099</v>
      </c>
      <c r="EJ4" t="s">
        <v>1100</v>
      </c>
      <c r="EK4" t="s">
        <v>1101</v>
      </c>
      <c r="EL4" t="s">
        <v>1060</v>
      </c>
      <c r="EM4" t="s">
        <v>780</v>
      </c>
      <c r="EN4" t="s">
        <v>1102</v>
      </c>
      <c r="EQ4">
        <v>1.6</v>
      </c>
      <c r="ER4">
        <v>2</v>
      </c>
      <c r="ES4">
        <v>2.7</v>
      </c>
      <c r="ET4">
        <v>3.6</v>
      </c>
      <c r="EU4" t="s">
        <v>1103</v>
      </c>
      <c r="EV4">
        <v>0</v>
      </c>
      <c r="EW4">
        <v>0.12</v>
      </c>
      <c r="EX4">
        <v>0.24</v>
      </c>
      <c r="EY4">
        <v>2</v>
      </c>
      <c r="EZ4">
        <v>4</v>
      </c>
      <c r="FC4" t="s">
        <v>1104</v>
      </c>
      <c r="FD4" t="s">
        <v>1105</v>
      </c>
      <c r="FE4" t="s">
        <v>1106</v>
      </c>
      <c r="FF4" t="s">
        <v>1107</v>
      </c>
      <c r="FG4" t="s">
        <v>1108</v>
      </c>
      <c r="FH4" t="s">
        <v>1109</v>
      </c>
      <c r="FN4" t="s">
        <v>1110</v>
      </c>
      <c r="FO4" t="s">
        <v>1102</v>
      </c>
      <c r="FP4" t="s">
        <v>1111</v>
      </c>
      <c r="FQ4" t="s">
        <v>1112</v>
      </c>
      <c r="FR4" t="s">
        <v>1113</v>
      </c>
      <c r="FS4" t="s">
        <v>976</v>
      </c>
      <c r="FT4" t="s">
        <v>782</v>
      </c>
      <c r="FU4" t="s">
        <v>780</v>
      </c>
      <c r="FV4" t="s">
        <v>1060</v>
      </c>
    </row>
    <row r="5" spans="3:178" x14ac:dyDescent="0.25">
      <c r="E5">
        <v>0</v>
      </c>
      <c r="F5">
        <v>0.3</v>
      </c>
      <c r="G5">
        <v>0.18</v>
      </c>
      <c r="H5">
        <v>1</v>
      </c>
      <c r="I5">
        <v>2</v>
      </c>
      <c r="J5">
        <v>3</v>
      </c>
      <c r="K5">
        <v>5</v>
      </c>
      <c r="L5">
        <v>7</v>
      </c>
      <c r="M5">
        <v>6.87</v>
      </c>
      <c r="N5">
        <v>6.9</v>
      </c>
      <c r="T5">
        <v>0</v>
      </c>
      <c r="U5">
        <v>0</v>
      </c>
      <c r="V5">
        <v>0</v>
      </c>
      <c r="W5">
        <v>0</v>
      </c>
      <c r="X5">
        <v>2</v>
      </c>
      <c r="Y5">
        <v>3</v>
      </c>
      <c r="Z5">
        <v>4</v>
      </c>
      <c r="AA5">
        <v>0</v>
      </c>
      <c r="AB5">
        <v>0.5</v>
      </c>
      <c r="AC5">
        <v>1</v>
      </c>
      <c r="AD5">
        <v>1.5</v>
      </c>
      <c r="AE5">
        <v>2</v>
      </c>
      <c r="AF5">
        <v>2.5</v>
      </c>
      <c r="AG5">
        <v>0</v>
      </c>
      <c r="AH5">
        <v>0.15</v>
      </c>
      <c r="AI5">
        <v>3</v>
      </c>
      <c r="AM5">
        <v>3</v>
      </c>
      <c r="AN5">
        <v>0.1</v>
      </c>
      <c r="AO5">
        <v>0.1</v>
      </c>
      <c r="AP5">
        <v>0.1</v>
      </c>
      <c r="AQ5">
        <v>-8</v>
      </c>
      <c r="AS5">
        <v>0</v>
      </c>
      <c r="AT5">
        <v>0</v>
      </c>
      <c r="AU5">
        <v>-4</v>
      </c>
      <c r="AV5">
        <v>-8</v>
      </c>
      <c r="AW5">
        <v>-2</v>
      </c>
      <c r="AX5">
        <v>2</v>
      </c>
      <c r="AY5">
        <v>2.2999999999999998</v>
      </c>
      <c r="AZ5">
        <v>4.5</v>
      </c>
      <c r="BA5">
        <v>4.5</v>
      </c>
      <c r="BB5">
        <v>4</v>
      </c>
      <c r="BD5">
        <v>6</v>
      </c>
      <c r="BE5">
        <v>6</v>
      </c>
      <c r="BF5">
        <v>0</v>
      </c>
      <c r="BG5">
        <v>0.1</v>
      </c>
      <c r="BH5">
        <v>3</v>
      </c>
      <c r="BJ5">
        <v>0</v>
      </c>
      <c r="BX5">
        <v>-5</v>
      </c>
      <c r="BY5">
        <v>5</v>
      </c>
      <c r="BZ5">
        <v>0</v>
      </c>
      <c r="CA5">
        <v>0</v>
      </c>
      <c r="CC5">
        <v>0</v>
      </c>
      <c r="CD5">
        <v>0</v>
      </c>
      <c r="CE5">
        <v>0.2</v>
      </c>
      <c r="CF5">
        <v>1.2</v>
      </c>
      <c r="CG5">
        <v>4</v>
      </c>
      <c r="CH5">
        <v>8.1999999999999993</v>
      </c>
      <c r="CI5">
        <v>5</v>
      </c>
      <c r="CJ5">
        <v>10</v>
      </c>
      <c r="CK5">
        <v>9.1999999999999993</v>
      </c>
      <c r="CL5">
        <v>0</v>
      </c>
      <c r="CM5">
        <v>1</v>
      </c>
      <c r="CN5">
        <v>3</v>
      </c>
      <c r="CO5">
        <v>4</v>
      </c>
      <c r="CP5">
        <v>5</v>
      </c>
      <c r="CQ5">
        <v>0</v>
      </c>
      <c r="CR5">
        <v>0</v>
      </c>
      <c r="CS5">
        <v>0.2</v>
      </c>
      <c r="CT5">
        <v>0.6</v>
      </c>
      <c r="CU5">
        <v>2</v>
      </c>
      <c r="CV5">
        <v>3</v>
      </c>
      <c r="CW5">
        <v>5</v>
      </c>
      <c r="CY5">
        <v>5</v>
      </c>
      <c r="CZ5">
        <v>5</v>
      </c>
      <c r="DA5">
        <v>1</v>
      </c>
      <c r="DC5">
        <v>0.2</v>
      </c>
      <c r="DD5">
        <v>0.3</v>
      </c>
      <c r="DE5">
        <v>0.6</v>
      </c>
      <c r="DF5">
        <v>1.9</v>
      </c>
      <c r="DG5">
        <v>2.8</v>
      </c>
      <c r="DH5">
        <v>2.8</v>
      </c>
      <c r="DI5">
        <v>2.8</v>
      </c>
      <c r="DK5">
        <v>4.5999999999999996</v>
      </c>
      <c r="DL5">
        <v>5.8</v>
      </c>
      <c r="DM5">
        <v>7</v>
      </c>
      <c r="DN5">
        <v>15.5</v>
      </c>
      <c r="DO5">
        <v>19</v>
      </c>
      <c r="DP5">
        <v>19</v>
      </c>
      <c r="DQ5">
        <v>0</v>
      </c>
      <c r="DR5">
        <v>-2</v>
      </c>
      <c r="DS5">
        <v>-4</v>
      </c>
      <c r="DU5">
        <v>-5.4</v>
      </c>
      <c r="DV5">
        <v>-9</v>
      </c>
      <c r="DW5">
        <v>-11.4</v>
      </c>
      <c r="DX5">
        <v>-11.4</v>
      </c>
      <c r="DY5">
        <v>-11.4</v>
      </c>
      <c r="DZ5">
        <v>-13.6</v>
      </c>
      <c r="EA5">
        <v>-22.5</v>
      </c>
      <c r="EC5">
        <v>0.6</v>
      </c>
      <c r="ED5">
        <v>4</v>
      </c>
      <c r="EE5">
        <v>7</v>
      </c>
      <c r="EF5">
        <v>0.1</v>
      </c>
      <c r="EG5">
        <v>0</v>
      </c>
      <c r="EH5">
        <v>10</v>
      </c>
      <c r="EI5">
        <v>5.6</v>
      </c>
      <c r="EJ5">
        <v>0.05</v>
      </c>
      <c r="EK5">
        <v>15</v>
      </c>
      <c r="EL5">
        <v>0</v>
      </c>
      <c r="EM5">
        <v>0.1</v>
      </c>
      <c r="EN5">
        <v>0.2</v>
      </c>
      <c r="EQ5">
        <v>1.6</v>
      </c>
      <c r="ER5">
        <v>2</v>
      </c>
      <c r="ES5">
        <v>2.7</v>
      </c>
      <c r="ET5">
        <v>3.6</v>
      </c>
      <c r="EU5">
        <v>4.4000000000000004</v>
      </c>
      <c r="EV5">
        <v>0</v>
      </c>
      <c r="EW5">
        <v>0.12</v>
      </c>
      <c r="EX5">
        <v>0.24</v>
      </c>
      <c r="EY5">
        <v>2</v>
      </c>
      <c r="EZ5">
        <v>4</v>
      </c>
      <c r="FC5">
        <v>0</v>
      </c>
      <c r="FD5">
        <v>0.3</v>
      </c>
      <c r="FE5">
        <v>0.5</v>
      </c>
      <c r="FF5">
        <v>0</v>
      </c>
      <c r="FG5">
        <v>0</v>
      </c>
      <c r="FH5">
        <v>0.1</v>
      </c>
      <c r="FI5">
        <v>0.2</v>
      </c>
      <c r="FJ5">
        <v>0.6</v>
      </c>
      <c r="FK5">
        <v>1.6</v>
      </c>
      <c r="FN5">
        <v>0</v>
      </c>
      <c r="FO5">
        <v>0.2</v>
      </c>
      <c r="FP5">
        <v>0.35</v>
      </c>
      <c r="FQ5">
        <v>0.55000000000000004</v>
      </c>
      <c r="FR5">
        <v>0.62</v>
      </c>
      <c r="FS5">
        <v>0</v>
      </c>
      <c r="FT5">
        <v>0.3</v>
      </c>
      <c r="FU5">
        <v>0.1</v>
      </c>
      <c r="FV5">
        <v>0</v>
      </c>
    </row>
    <row r="6" spans="3:178" x14ac:dyDescent="0.25">
      <c r="C6" t="s">
        <v>1114</v>
      </c>
      <c r="D6">
        <v>72.400000000000006</v>
      </c>
      <c r="E6">
        <v>48</v>
      </c>
      <c r="F6">
        <v>50.2</v>
      </c>
      <c r="G6">
        <v>54.8</v>
      </c>
      <c r="H6">
        <v>51.2</v>
      </c>
      <c r="I6">
        <v>48.6</v>
      </c>
      <c r="J6">
        <v>46.8</v>
      </c>
      <c r="K6">
        <v>45.2</v>
      </c>
      <c r="L6">
        <v>70.599999999999994</v>
      </c>
      <c r="M6">
        <v>54.6</v>
      </c>
      <c r="N6">
        <v>55</v>
      </c>
      <c r="O6">
        <v>62.6</v>
      </c>
      <c r="P6">
        <v>52.4</v>
      </c>
      <c r="Q6">
        <v>54</v>
      </c>
      <c r="R6">
        <v>54</v>
      </c>
      <c r="S6">
        <v>49.8</v>
      </c>
      <c r="T6">
        <v>55.4</v>
      </c>
      <c r="U6">
        <v>47.4</v>
      </c>
      <c r="V6">
        <v>54.6</v>
      </c>
      <c r="W6">
        <v>56.4</v>
      </c>
      <c r="X6">
        <v>59.2</v>
      </c>
      <c r="Y6">
        <v>59.6</v>
      </c>
      <c r="Z6">
        <v>70.8</v>
      </c>
      <c r="AA6">
        <v>63.2</v>
      </c>
      <c r="AB6">
        <v>56</v>
      </c>
      <c r="AC6">
        <v>55.4</v>
      </c>
      <c r="AD6">
        <v>50.6</v>
      </c>
      <c r="AE6">
        <v>53</v>
      </c>
      <c r="AF6">
        <v>57.2</v>
      </c>
      <c r="AG6">
        <v>59</v>
      </c>
      <c r="AH6">
        <v>46.2</v>
      </c>
      <c r="AI6">
        <v>50.2</v>
      </c>
      <c r="AJ6">
        <v>60</v>
      </c>
      <c r="AL6">
        <v>50.2</v>
      </c>
      <c r="AM6">
        <v>63.8</v>
      </c>
      <c r="AN6">
        <v>76</v>
      </c>
      <c r="AO6">
        <v>72</v>
      </c>
      <c r="AP6">
        <v>81.2</v>
      </c>
      <c r="AQ6">
        <v>61</v>
      </c>
      <c r="AS6">
        <v>47.7</v>
      </c>
      <c r="AT6">
        <v>48.4</v>
      </c>
      <c r="AU6">
        <v>56</v>
      </c>
      <c r="AV6">
        <v>41.2</v>
      </c>
      <c r="AW6">
        <v>50.4</v>
      </c>
      <c r="AY6">
        <v>58.4</v>
      </c>
      <c r="AZ6">
        <v>63</v>
      </c>
      <c r="BA6">
        <v>61.4</v>
      </c>
      <c r="BB6">
        <v>50</v>
      </c>
      <c r="BD6">
        <v>55.8</v>
      </c>
      <c r="BE6">
        <v>57.2</v>
      </c>
      <c r="BF6">
        <v>63.8</v>
      </c>
      <c r="BG6">
        <v>53.8</v>
      </c>
      <c r="BH6">
        <v>56.8</v>
      </c>
      <c r="BI6">
        <v>55.2</v>
      </c>
      <c r="BJ6">
        <v>62</v>
      </c>
      <c r="BM6">
        <v>74</v>
      </c>
      <c r="BR6">
        <v>29.8</v>
      </c>
      <c r="BS6">
        <v>47</v>
      </c>
      <c r="BV6">
        <v>48.6</v>
      </c>
      <c r="BX6">
        <v>53</v>
      </c>
      <c r="BY6">
        <v>51.8</v>
      </c>
      <c r="BZ6">
        <v>46.6</v>
      </c>
      <c r="CA6">
        <v>48.2</v>
      </c>
      <c r="CC6">
        <v>52.6</v>
      </c>
      <c r="CD6">
        <v>54.4</v>
      </c>
      <c r="CE6">
        <v>52.8</v>
      </c>
      <c r="CF6">
        <v>25.2</v>
      </c>
      <c r="CG6">
        <v>17.600000000000001</v>
      </c>
      <c r="CH6">
        <v>46.6</v>
      </c>
      <c r="CI6">
        <v>32.799999999999997</v>
      </c>
      <c r="CJ6">
        <v>47.8</v>
      </c>
      <c r="CK6">
        <v>58.8</v>
      </c>
      <c r="CL6">
        <v>57.4</v>
      </c>
      <c r="CM6">
        <v>46</v>
      </c>
      <c r="CN6">
        <v>51.6</v>
      </c>
      <c r="CO6">
        <v>41.2</v>
      </c>
      <c r="CP6">
        <v>51.2</v>
      </c>
      <c r="CQ6">
        <v>50.2</v>
      </c>
      <c r="CR6">
        <v>51.4</v>
      </c>
      <c r="CS6">
        <v>54.8</v>
      </c>
      <c r="CT6">
        <v>56.5</v>
      </c>
      <c r="CU6">
        <v>54.2</v>
      </c>
      <c r="CV6">
        <v>47.2</v>
      </c>
      <c r="CW6">
        <v>55.4</v>
      </c>
      <c r="CX6">
        <v>54</v>
      </c>
      <c r="CY6">
        <v>52.6</v>
      </c>
      <c r="CZ6">
        <v>46.8</v>
      </c>
      <c r="DA6">
        <v>71.2</v>
      </c>
      <c r="DB6">
        <v>59.6</v>
      </c>
      <c r="DC6">
        <v>55.6</v>
      </c>
      <c r="DD6">
        <v>70.400000000000006</v>
      </c>
      <c r="DE6">
        <v>78.599999999999994</v>
      </c>
      <c r="DF6">
        <v>68.2</v>
      </c>
      <c r="DG6">
        <v>56.2</v>
      </c>
      <c r="DH6">
        <v>58.6</v>
      </c>
      <c r="DI6">
        <v>57.400000000000006</v>
      </c>
      <c r="DJ6">
        <v>53.4</v>
      </c>
      <c r="DK6">
        <v>64.8</v>
      </c>
      <c r="DL6">
        <v>61.2</v>
      </c>
      <c r="DM6">
        <v>73.599999999999994</v>
      </c>
      <c r="DN6">
        <v>65.400000000000006</v>
      </c>
      <c r="DO6">
        <v>67.8</v>
      </c>
      <c r="DP6">
        <v>67.099999999999994</v>
      </c>
      <c r="DQ6">
        <v>65.599999999999994</v>
      </c>
      <c r="DR6">
        <v>52</v>
      </c>
      <c r="DS6">
        <v>51.6</v>
      </c>
      <c r="DU6">
        <v>67.2</v>
      </c>
      <c r="DV6">
        <v>63.6</v>
      </c>
      <c r="DW6">
        <v>62.4</v>
      </c>
      <c r="DX6">
        <v>55.4</v>
      </c>
      <c r="DY6">
        <v>58.9</v>
      </c>
      <c r="DZ6">
        <v>60.4</v>
      </c>
      <c r="EA6">
        <v>55.8</v>
      </c>
      <c r="EB6">
        <v>59.6</v>
      </c>
      <c r="EC6">
        <v>40.799999999999997</v>
      </c>
      <c r="ED6">
        <v>44.4</v>
      </c>
      <c r="EE6">
        <v>45</v>
      </c>
      <c r="EF6">
        <v>37.200000000000003</v>
      </c>
      <c r="EH6">
        <v>69.8</v>
      </c>
      <c r="EI6">
        <v>47.8</v>
      </c>
      <c r="EJ6">
        <v>61.2</v>
      </c>
      <c r="EK6">
        <v>70.400000000000006</v>
      </c>
      <c r="EL6">
        <v>57.2</v>
      </c>
      <c r="EM6">
        <v>47</v>
      </c>
      <c r="EN6">
        <v>62.4</v>
      </c>
      <c r="EO6">
        <v>68.8</v>
      </c>
      <c r="EP6">
        <v>61.6</v>
      </c>
      <c r="EQ6">
        <v>63.2</v>
      </c>
      <c r="ER6">
        <v>60.4</v>
      </c>
      <c r="ES6">
        <v>63.2</v>
      </c>
      <c r="ET6">
        <v>54.2</v>
      </c>
      <c r="EU6">
        <v>65.2</v>
      </c>
      <c r="EV6">
        <v>70.400000000000006</v>
      </c>
      <c r="EW6">
        <v>78.8</v>
      </c>
      <c r="EX6">
        <v>73</v>
      </c>
      <c r="EY6">
        <v>58</v>
      </c>
      <c r="EZ6">
        <v>58.8</v>
      </c>
      <c r="FB6" t="s">
        <v>1115</v>
      </c>
      <c r="FC6">
        <v>26.6</v>
      </c>
      <c r="FD6">
        <v>33.6</v>
      </c>
      <c r="FE6">
        <v>31.2</v>
      </c>
      <c r="FF6">
        <v>10</v>
      </c>
      <c r="FG6">
        <v>64.599999999999994</v>
      </c>
      <c r="FH6">
        <v>56</v>
      </c>
      <c r="FI6">
        <v>69.8</v>
      </c>
      <c r="FJ6">
        <v>48.4</v>
      </c>
      <c r="FK6">
        <v>67.2</v>
      </c>
      <c r="FM6" t="s">
        <v>1115</v>
      </c>
    </row>
    <row r="7" spans="3:178" x14ac:dyDescent="0.25">
      <c r="C7" t="s">
        <v>1116</v>
      </c>
      <c r="D7">
        <v>10.4</v>
      </c>
      <c r="E7">
        <v>35</v>
      </c>
      <c r="F7">
        <v>24.2</v>
      </c>
      <c r="G7">
        <v>24</v>
      </c>
      <c r="H7">
        <v>25.4</v>
      </c>
      <c r="I7">
        <v>22.2</v>
      </c>
      <c r="J7">
        <v>20</v>
      </c>
      <c r="K7">
        <v>23</v>
      </c>
      <c r="L7">
        <v>7.4</v>
      </c>
      <c r="M7">
        <v>19.399999999999999</v>
      </c>
      <c r="N7">
        <v>19.8</v>
      </c>
      <c r="O7">
        <v>22.4</v>
      </c>
      <c r="P7">
        <v>17.8</v>
      </c>
      <c r="Q7">
        <v>18.8</v>
      </c>
      <c r="R7">
        <v>18.600000000000001</v>
      </c>
      <c r="S7">
        <v>22</v>
      </c>
      <c r="T7">
        <v>14.6</v>
      </c>
      <c r="U7">
        <v>14.8</v>
      </c>
      <c r="V7">
        <v>23.6</v>
      </c>
      <c r="W7">
        <v>16.399999999999999</v>
      </c>
      <c r="X7">
        <v>12.6</v>
      </c>
      <c r="Y7">
        <v>16.399999999999999</v>
      </c>
      <c r="Z7">
        <v>12.6</v>
      </c>
      <c r="AA7">
        <v>17.2</v>
      </c>
      <c r="AB7">
        <v>19.600000000000001</v>
      </c>
      <c r="AC7">
        <v>17.399999999999999</v>
      </c>
      <c r="AD7">
        <v>25</v>
      </c>
      <c r="AE7">
        <v>21.4</v>
      </c>
      <c r="AF7">
        <v>12.8</v>
      </c>
      <c r="AG7">
        <v>21.4</v>
      </c>
      <c r="AH7">
        <v>30.4</v>
      </c>
      <c r="AI7">
        <v>25.4</v>
      </c>
      <c r="AJ7">
        <v>9.1999999999999993</v>
      </c>
      <c r="AL7">
        <v>18.8</v>
      </c>
      <c r="AM7">
        <v>8.1999999999999993</v>
      </c>
      <c r="AN7">
        <v>9.1999999999999993</v>
      </c>
      <c r="AO7">
        <v>9.1999999999999993</v>
      </c>
      <c r="AP7">
        <v>9.1999999999999993</v>
      </c>
      <c r="AQ7">
        <v>16</v>
      </c>
      <c r="AS7">
        <v>23.6</v>
      </c>
      <c r="AT7">
        <v>29.4</v>
      </c>
      <c r="AU7">
        <v>22.6</v>
      </c>
      <c r="AV7">
        <v>29.6</v>
      </c>
      <c r="AW7">
        <v>25</v>
      </c>
      <c r="AY7">
        <v>18.8</v>
      </c>
      <c r="AZ7">
        <v>12.4</v>
      </c>
      <c r="BA7">
        <v>14.8</v>
      </c>
      <c r="BB7">
        <v>24</v>
      </c>
      <c r="BD7">
        <v>21.2</v>
      </c>
      <c r="BE7">
        <v>19.399999999999999</v>
      </c>
      <c r="BF7">
        <v>17.8</v>
      </c>
      <c r="BG7">
        <v>22.6</v>
      </c>
      <c r="BH7">
        <v>20.6</v>
      </c>
      <c r="BI7">
        <v>20.6</v>
      </c>
      <c r="BJ7">
        <v>11.6</v>
      </c>
      <c r="BM7">
        <v>9.6</v>
      </c>
      <c r="BR7">
        <v>13.8</v>
      </c>
      <c r="BS7">
        <v>25</v>
      </c>
      <c r="BV7">
        <v>12</v>
      </c>
      <c r="BX7">
        <v>18.399999999999999</v>
      </c>
      <c r="BY7">
        <v>17</v>
      </c>
      <c r="BZ7">
        <v>35</v>
      </c>
      <c r="CA7">
        <v>34.4</v>
      </c>
      <c r="CC7">
        <v>26.6</v>
      </c>
      <c r="CD7">
        <v>2</v>
      </c>
      <c r="CE7">
        <v>24.4</v>
      </c>
      <c r="CF7">
        <v>1.6</v>
      </c>
      <c r="CG7">
        <v>0</v>
      </c>
      <c r="CH7">
        <v>0</v>
      </c>
      <c r="CI7">
        <v>0</v>
      </c>
      <c r="CJ7">
        <v>29.6</v>
      </c>
      <c r="CK7">
        <v>0</v>
      </c>
      <c r="CL7">
        <v>0</v>
      </c>
      <c r="CM7">
        <v>0</v>
      </c>
      <c r="CN7">
        <v>21</v>
      </c>
      <c r="CO7">
        <v>33.6</v>
      </c>
      <c r="CP7">
        <v>22.8</v>
      </c>
      <c r="CQ7">
        <v>0.4</v>
      </c>
      <c r="CR7">
        <v>29.6</v>
      </c>
      <c r="CS7">
        <v>20.8</v>
      </c>
      <c r="CT7">
        <v>19.8</v>
      </c>
      <c r="CU7">
        <v>21.6</v>
      </c>
      <c r="CV7">
        <v>20.2</v>
      </c>
      <c r="CW7">
        <v>20.8</v>
      </c>
      <c r="CX7">
        <v>19.600000000000001</v>
      </c>
      <c r="CY7">
        <v>18.399999999999999</v>
      </c>
      <c r="CZ7">
        <v>21.8</v>
      </c>
      <c r="DA7">
        <v>16</v>
      </c>
      <c r="DB7">
        <v>17.8</v>
      </c>
      <c r="DC7">
        <v>13.6</v>
      </c>
      <c r="DD7">
        <v>12.2</v>
      </c>
      <c r="DE7">
        <v>14.2</v>
      </c>
      <c r="DF7">
        <v>13.8</v>
      </c>
      <c r="DG7">
        <v>13.2</v>
      </c>
      <c r="DH7">
        <v>12.2</v>
      </c>
      <c r="DI7">
        <v>12.7</v>
      </c>
      <c r="DJ7">
        <v>30</v>
      </c>
      <c r="DK7">
        <v>10.199999999999999</v>
      </c>
      <c r="DL7">
        <v>19</v>
      </c>
      <c r="DM7">
        <v>13.6</v>
      </c>
      <c r="DN7">
        <v>17.600000000000001</v>
      </c>
      <c r="DO7">
        <v>15.4</v>
      </c>
      <c r="DP7">
        <v>14.3</v>
      </c>
      <c r="DQ7">
        <v>22.6</v>
      </c>
      <c r="DR7">
        <v>29.2</v>
      </c>
      <c r="DS7">
        <v>25.8</v>
      </c>
      <c r="DU7">
        <v>13.6</v>
      </c>
      <c r="DV7">
        <v>15.4</v>
      </c>
      <c r="DW7">
        <v>9.8000000000000007</v>
      </c>
      <c r="DX7">
        <v>19</v>
      </c>
      <c r="DY7">
        <v>14.4</v>
      </c>
      <c r="DZ7">
        <v>16.399999999999999</v>
      </c>
      <c r="EA7">
        <v>23.2</v>
      </c>
      <c r="EB7">
        <v>24.4</v>
      </c>
      <c r="EC7">
        <v>24.8</v>
      </c>
      <c r="ED7">
        <v>25</v>
      </c>
      <c r="EE7">
        <v>25</v>
      </c>
      <c r="EF7">
        <v>0</v>
      </c>
      <c r="EH7">
        <v>12.2</v>
      </c>
      <c r="EI7">
        <v>29.4</v>
      </c>
      <c r="EJ7">
        <v>13</v>
      </c>
      <c r="EK7">
        <v>12.8</v>
      </c>
      <c r="EL7">
        <v>24.6</v>
      </c>
      <c r="EM7">
        <v>28</v>
      </c>
      <c r="EN7">
        <v>23.2</v>
      </c>
      <c r="EO7">
        <v>15.8</v>
      </c>
      <c r="EP7">
        <v>23.6</v>
      </c>
      <c r="EQ7">
        <v>21</v>
      </c>
      <c r="ER7">
        <v>20</v>
      </c>
      <c r="ES7">
        <v>23</v>
      </c>
      <c r="ET7">
        <v>24.8</v>
      </c>
      <c r="EU7">
        <v>17.600000000000001</v>
      </c>
      <c r="EV7">
        <v>15.2</v>
      </c>
      <c r="EW7">
        <v>12.8</v>
      </c>
      <c r="EX7">
        <v>17</v>
      </c>
      <c r="EY7">
        <v>27</v>
      </c>
      <c r="EZ7">
        <v>18.600000000000001</v>
      </c>
      <c r="FB7" t="s">
        <v>1117</v>
      </c>
      <c r="FC7">
        <v>22.4</v>
      </c>
      <c r="FD7">
        <v>24.2</v>
      </c>
      <c r="FE7">
        <v>9.4</v>
      </c>
      <c r="FF7">
        <v>41.4</v>
      </c>
      <c r="FG7">
        <v>2.8</v>
      </c>
      <c r="FH7">
        <v>2.6</v>
      </c>
      <c r="FI7">
        <v>0.6</v>
      </c>
      <c r="FJ7">
        <v>3.2</v>
      </c>
      <c r="FK7">
        <v>0.6</v>
      </c>
      <c r="FM7" t="s">
        <v>1117</v>
      </c>
      <c r="FN7">
        <v>71.8</v>
      </c>
      <c r="FO7">
        <v>57.2</v>
      </c>
      <c r="FP7">
        <v>53</v>
      </c>
      <c r="FQ7">
        <v>49.3</v>
      </c>
      <c r="FR7">
        <v>45</v>
      </c>
      <c r="FS7">
        <v>64.599999999999994</v>
      </c>
      <c r="FT7">
        <v>68.599999999999994</v>
      </c>
      <c r="FU7">
        <v>71.400000000000006</v>
      </c>
      <c r="FV7">
        <v>73.400000000000006</v>
      </c>
    </row>
    <row r="8" spans="3:178" x14ac:dyDescent="0.25">
      <c r="C8" t="s">
        <v>1118</v>
      </c>
      <c r="D8">
        <v>3.6</v>
      </c>
      <c r="E8">
        <v>6</v>
      </c>
      <c r="F8">
        <v>5.6</v>
      </c>
      <c r="G8">
        <v>2.6</v>
      </c>
      <c r="H8">
        <v>4</v>
      </c>
      <c r="I8">
        <v>6</v>
      </c>
      <c r="J8">
        <v>9.8000000000000007</v>
      </c>
      <c r="K8">
        <v>8.1999999999999993</v>
      </c>
      <c r="L8">
        <v>0</v>
      </c>
      <c r="M8">
        <v>6.6</v>
      </c>
      <c r="N8">
        <v>6.4</v>
      </c>
      <c r="O8">
        <v>6.6</v>
      </c>
      <c r="P8">
        <v>10</v>
      </c>
      <c r="Q8">
        <v>6.4</v>
      </c>
      <c r="R8">
        <v>8</v>
      </c>
      <c r="S8">
        <v>11.6</v>
      </c>
      <c r="T8">
        <v>2.4</v>
      </c>
      <c r="U8">
        <v>2.2000000000000002</v>
      </c>
      <c r="V8">
        <v>5.4</v>
      </c>
      <c r="W8">
        <v>4.4000000000000004</v>
      </c>
      <c r="X8">
        <v>5.4</v>
      </c>
      <c r="Y8">
        <v>2</v>
      </c>
      <c r="Z8">
        <v>0.4</v>
      </c>
      <c r="AA8">
        <v>2.6</v>
      </c>
      <c r="AB8">
        <v>8</v>
      </c>
      <c r="AC8">
        <v>4</v>
      </c>
      <c r="AD8">
        <v>5.8</v>
      </c>
      <c r="AE8">
        <v>3.8</v>
      </c>
      <c r="AF8">
        <v>8.8000000000000007</v>
      </c>
      <c r="AG8">
        <v>7.2</v>
      </c>
      <c r="AH8">
        <v>7.4</v>
      </c>
      <c r="AI8">
        <v>8</v>
      </c>
      <c r="AJ8">
        <v>2.8</v>
      </c>
      <c r="AL8">
        <v>6.2</v>
      </c>
      <c r="AM8">
        <v>4.8</v>
      </c>
      <c r="AN8">
        <v>8.8000000000000007</v>
      </c>
      <c r="AO8">
        <v>11.2</v>
      </c>
      <c r="AP8">
        <v>5</v>
      </c>
      <c r="AQ8">
        <v>2.4</v>
      </c>
      <c r="AS8">
        <v>5</v>
      </c>
      <c r="AT8">
        <v>6.2</v>
      </c>
      <c r="AU8">
        <v>0.4</v>
      </c>
      <c r="AV8">
        <v>6.4</v>
      </c>
      <c r="AW8">
        <v>0.8</v>
      </c>
      <c r="AY8">
        <v>5.4</v>
      </c>
      <c r="AZ8">
        <v>6.4</v>
      </c>
      <c r="BA8">
        <v>6</v>
      </c>
      <c r="BB8">
        <v>7</v>
      </c>
      <c r="BD8">
        <v>5.4</v>
      </c>
      <c r="BE8">
        <v>6.2</v>
      </c>
      <c r="BF8">
        <v>0.6</v>
      </c>
      <c r="BG8">
        <v>1.8</v>
      </c>
      <c r="BH8">
        <v>3</v>
      </c>
      <c r="BI8">
        <v>7.4</v>
      </c>
      <c r="BJ8">
        <v>2.2000000000000002</v>
      </c>
      <c r="BM8">
        <v>0.8</v>
      </c>
      <c r="BR8">
        <v>2</v>
      </c>
      <c r="BS8">
        <v>6.2</v>
      </c>
      <c r="BV8">
        <v>0.8</v>
      </c>
      <c r="BX8">
        <v>6.6</v>
      </c>
      <c r="BY8">
        <v>10.4</v>
      </c>
      <c r="BZ8">
        <v>2.4</v>
      </c>
      <c r="CA8">
        <v>2.8</v>
      </c>
      <c r="CC8">
        <v>3.6</v>
      </c>
      <c r="CD8">
        <v>0.6</v>
      </c>
      <c r="CE8">
        <v>1.2</v>
      </c>
      <c r="CF8">
        <v>0.6</v>
      </c>
      <c r="CG8">
        <v>0</v>
      </c>
      <c r="CH8">
        <v>0.8</v>
      </c>
      <c r="CI8">
        <v>0</v>
      </c>
      <c r="CJ8">
        <v>3.2</v>
      </c>
      <c r="CK8">
        <v>2.4</v>
      </c>
      <c r="CL8">
        <v>0.6</v>
      </c>
      <c r="CM8">
        <v>0.4</v>
      </c>
      <c r="CN8">
        <v>1.6</v>
      </c>
      <c r="CO8">
        <v>3.6</v>
      </c>
      <c r="CP8">
        <v>3.8</v>
      </c>
      <c r="CQ8">
        <v>0</v>
      </c>
      <c r="CR8">
        <v>11</v>
      </c>
      <c r="CS8">
        <v>10</v>
      </c>
      <c r="CT8">
        <v>13.2</v>
      </c>
      <c r="CU8">
        <v>2.4</v>
      </c>
      <c r="CV8">
        <v>1.8</v>
      </c>
      <c r="CW8">
        <v>2.6</v>
      </c>
      <c r="CX8">
        <v>5.2</v>
      </c>
      <c r="CY8">
        <v>9.1999999999999993</v>
      </c>
      <c r="CZ8">
        <v>11.2</v>
      </c>
      <c r="DA8">
        <v>2.8</v>
      </c>
      <c r="DB8">
        <v>7.6</v>
      </c>
      <c r="DC8">
        <v>4</v>
      </c>
      <c r="DD8">
        <v>3.6</v>
      </c>
      <c r="DE8">
        <v>1.4</v>
      </c>
      <c r="DF8">
        <v>1.2</v>
      </c>
      <c r="DG8">
        <v>4.4000000000000004</v>
      </c>
      <c r="DH8">
        <v>0.6</v>
      </c>
      <c r="DI8">
        <v>2.5</v>
      </c>
      <c r="DJ8">
        <v>3</v>
      </c>
      <c r="DK8">
        <v>4.4000000000000004</v>
      </c>
      <c r="DL8">
        <v>3.8</v>
      </c>
      <c r="DM8">
        <v>0.2</v>
      </c>
      <c r="DN8">
        <v>4</v>
      </c>
      <c r="DO8">
        <v>2.6</v>
      </c>
      <c r="DQ8">
        <v>2.2000000000000002</v>
      </c>
      <c r="DR8">
        <v>3.4</v>
      </c>
      <c r="DS8">
        <v>4.8</v>
      </c>
      <c r="DU8">
        <v>4.4000000000000004</v>
      </c>
      <c r="DV8">
        <v>2.2000000000000002</v>
      </c>
      <c r="DW8">
        <v>5.4</v>
      </c>
      <c r="DX8">
        <v>8.4</v>
      </c>
      <c r="DY8">
        <v>6.9</v>
      </c>
      <c r="DZ8">
        <v>2.8</v>
      </c>
      <c r="EA8">
        <v>6.4</v>
      </c>
      <c r="EB8">
        <v>4.8</v>
      </c>
      <c r="EC8">
        <v>14.2</v>
      </c>
      <c r="ED8">
        <v>11.6</v>
      </c>
      <c r="EE8">
        <v>12</v>
      </c>
      <c r="EF8">
        <v>2.4</v>
      </c>
      <c r="EH8">
        <v>3.6</v>
      </c>
      <c r="EI8">
        <v>5</v>
      </c>
      <c r="EJ8">
        <v>0</v>
      </c>
      <c r="EK8">
        <v>2.2000000000000002</v>
      </c>
      <c r="EL8">
        <v>6.2</v>
      </c>
      <c r="EM8">
        <v>8.8000000000000007</v>
      </c>
      <c r="EN8">
        <v>3.6</v>
      </c>
      <c r="EO8">
        <v>1.4</v>
      </c>
      <c r="EP8">
        <v>4</v>
      </c>
      <c r="EQ8">
        <v>2.2000000000000002</v>
      </c>
      <c r="ER8">
        <v>0.6</v>
      </c>
      <c r="ES8">
        <v>0.4</v>
      </c>
      <c r="ET8">
        <v>0.8</v>
      </c>
      <c r="EU8">
        <v>0.4</v>
      </c>
      <c r="EV8">
        <v>1</v>
      </c>
      <c r="EW8">
        <v>0.4</v>
      </c>
      <c r="EX8">
        <v>0.8</v>
      </c>
      <c r="EY8">
        <v>2.6</v>
      </c>
      <c r="EZ8">
        <v>4.2</v>
      </c>
      <c r="FB8" t="s">
        <v>1119</v>
      </c>
      <c r="FC8">
        <v>11.4</v>
      </c>
      <c r="FD8">
        <v>0.4</v>
      </c>
      <c r="FE8">
        <v>5.8</v>
      </c>
      <c r="FF8">
        <v>25.2</v>
      </c>
      <c r="FG8">
        <v>11.4</v>
      </c>
      <c r="FH8">
        <v>7.8</v>
      </c>
      <c r="FI8">
        <v>4.2</v>
      </c>
      <c r="FJ8">
        <v>2.8</v>
      </c>
      <c r="FK8">
        <v>0.4</v>
      </c>
      <c r="FM8" t="s">
        <v>1119</v>
      </c>
      <c r="FN8">
        <v>5</v>
      </c>
      <c r="FO8">
        <v>2.4</v>
      </c>
      <c r="FP8">
        <v>1.6</v>
      </c>
      <c r="FQ8">
        <v>0.3</v>
      </c>
      <c r="FR8">
        <v>1</v>
      </c>
      <c r="FS8">
        <v>1.8</v>
      </c>
      <c r="FT8">
        <v>3.4</v>
      </c>
      <c r="FU8">
        <v>6.2</v>
      </c>
      <c r="FV8">
        <v>8</v>
      </c>
    </row>
    <row r="9" spans="3:178" x14ac:dyDescent="0.25">
      <c r="C9" t="s">
        <v>1120</v>
      </c>
      <c r="D9">
        <v>1</v>
      </c>
      <c r="E9">
        <v>1</v>
      </c>
      <c r="F9">
        <v>1.4</v>
      </c>
      <c r="G9">
        <v>1.2</v>
      </c>
      <c r="H9">
        <v>0.8</v>
      </c>
      <c r="I9">
        <v>0.4</v>
      </c>
      <c r="J9">
        <v>0.6</v>
      </c>
      <c r="K9">
        <v>0.8</v>
      </c>
      <c r="L9">
        <v>1.1000000000000001</v>
      </c>
      <c r="M9">
        <v>0.4</v>
      </c>
      <c r="N9">
        <v>0</v>
      </c>
      <c r="O9">
        <v>0</v>
      </c>
      <c r="P9">
        <v>0.4</v>
      </c>
      <c r="Q9">
        <v>0.8</v>
      </c>
      <c r="R9">
        <v>0</v>
      </c>
      <c r="S9">
        <v>0.8</v>
      </c>
      <c r="T9">
        <v>0.4</v>
      </c>
      <c r="U9">
        <v>0.2</v>
      </c>
      <c r="V9">
        <v>1</v>
      </c>
      <c r="W9">
        <v>0.4</v>
      </c>
      <c r="X9">
        <v>0.4</v>
      </c>
      <c r="Y9">
        <v>0.2</v>
      </c>
      <c r="Z9">
        <v>0.8</v>
      </c>
      <c r="AA9">
        <v>1</v>
      </c>
      <c r="AB9">
        <v>0.2</v>
      </c>
      <c r="AC9">
        <v>1.4</v>
      </c>
      <c r="AD9">
        <v>0.2</v>
      </c>
      <c r="AE9">
        <v>0.2</v>
      </c>
      <c r="AF9">
        <v>0.8</v>
      </c>
      <c r="AG9">
        <v>0.6</v>
      </c>
      <c r="AH9">
        <v>0.8</v>
      </c>
      <c r="AI9">
        <v>0.8</v>
      </c>
      <c r="AJ9">
        <v>1.4</v>
      </c>
      <c r="AL9">
        <v>0.4</v>
      </c>
      <c r="AM9">
        <v>1.2</v>
      </c>
      <c r="AN9">
        <v>0.6</v>
      </c>
      <c r="AO9">
        <v>1.4</v>
      </c>
      <c r="AP9">
        <v>0.8</v>
      </c>
      <c r="AQ9">
        <v>0.6</v>
      </c>
      <c r="AS9">
        <v>0.2</v>
      </c>
      <c r="AT9">
        <v>1.2</v>
      </c>
      <c r="AU9">
        <v>0.2</v>
      </c>
      <c r="AV9">
        <v>0.2</v>
      </c>
      <c r="AW9">
        <v>0.2</v>
      </c>
      <c r="AY9">
        <v>0.8</v>
      </c>
      <c r="AZ9">
        <v>1.2</v>
      </c>
      <c r="BA9">
        <v>1</v>
      </c>
      <c r="BB9">
        <v>0.6</v>
      </c>
      <c r="BD9">
        <v>0.4</v>
      </c>
      <c r="BE9">
        <v>0.4</v>
      </c>
      <c r="BF9">
        <v>0.8</v>
      </c>
      <c r="BG9">
        <v>0.8</v>
      </c>
      <c r="BH9">
        <v>1.8</v>
      </c>
      <c r="BI9">
        <v>1.2</v>
      </c>
      <c r="BJ9">
        <v>0.8</v>
      </c>
      <c r="BM9">
        <v>0.8</v>
      </c>
      <c r="BR9">
        <v>0</v>
      </c>
      <c r="BS9">
        <v>1.2</v>
      </c>
      <c r="BV9">
        <v>0.2</v>
      </c>
      <c r="BX9">
        <v>1.6</v>
      </c>
      <c r="BY9">
        <v>0.6</v>
      </c>
      <c r="BZ9">
        <v>0</v>
      </c>
      <c r="CA9">
        <v>0</v>
      </c>
      <c r="CC9">
        <v>0.6</v>
      </c>
      <c r="CD9">
        <v>0.6</v>
      </c>
      <c r="CE9">
        <v>0.2</v>
      </c>
      <c r="CF9">
        <v>0</v>
      </c>
      <c r="CG9">
        <v>0</v>
      </c>
      <c r="CH9">
        <v>0</v>
      </c>
      <c r="CI9">
        <v>0</v>
      </c>
      <c r="CJ9">
        <v>0</v>
      </c>
      <c r="CK9">
        <v>0</v>
      </c>
      <c r="CL9">
        <v>0</v>
      </c>
      <c r="CM9">
        <v>0</v>
      </c>
      <c r="CN9">
        <v>0</v>
      </c>
      <c r="CO9">
        <v>0.2</v>
      </c>
      <c r="CP9">
        <v>1</v>
      </c>
      <c r="CQ9">
        <v>0</v>
      </c>
      <c r="CR9">
        <v>0.6</v>
      </c>
      <c r="CS9">
        <v>0.6</v>
      </c>
      <c r="CT9">
        <v>0</v>
      </c>
      <c r="CU9">
        <v>0</v>
      </c>
      <c r="CV9">
        <v>0</v>
      </c>
      <c r="CW9">
        <v>0</v>
      </c>
      <c r="CX9">
        <v>0.8</v>
      </c>
      <c r="CY9">
        <v>0.8</v>
      </c>
      <c r="CZ9">
        <v>1.8</v>
      </c>
      <c r="DA9">
        <v>0.6</v>
      </c>
      <c r="DB9">
        <v>0.6</v>
      </c>
      <c r="DC9">
        <v>0.6</v>
      </c>
      <c r="DD9">
        <v>0</v>
      </c>
      <c r="DE9">
        <v>0.2</v>
      </c>
      <c r="DF9">
        <v>0.2</v>
      </c>
      <c r="DG9">
        <v>0.4</v>
      </c>
      <c r="DH9">
        <v>0</v>
      </c>
      <c r="DI9">
        <v>0.2</v>
      </c>
      <c r="DJ9">
        <v>0.4</v>
      </c>
      <c r="DK9">
        <v>0.2</v>
      </c>
      <c r="DL9">
        <v>0.4</v>
      </c>
      <c r="DM9">
        <v>0.2</v>
      </c>
      <c r="DN9">
        <v>1.2</v>
      </c>
      <c r="DO9">
        <v>0.2</v>
      </c>
      <c r="DP9">
        <v>0.1</v>
      </c>
      <c r="DQ9">
        <v>0.2</v>
      </c>
      <c r="DR9">
        <v>0.4</v>
      </c>
      <c r="DS9">
        <v>0</v>
      </c>
      <c r="DU9">
        <v>0.6</v>
      </c>
      <c r="DV9">
        <v>0.6</v>
      </c>
      <c r="DW9">
        <v>1.4</v>
      </c>
      <c r="DX9">
        <v>1.6</v>
      </c>
      <c r="DY9">
        <v>1.5</v>
      </c>
      <c r="DZ9">
        <v>1</v>
      </c>
      <c r="EA9">
        <v>0.8</v>
      </c>
      <c r="EB9">
        <v>0</v>
      </c>
      <c r="EC9">
        <v>0</v>
      </c>
      <c r="ED9">
        <v>0</v>
      </c>
      <c r="EE9">
        <v>0.6</v>
      </c>
      <c r="EF9">
        <v>0</v>
      </c>
      <c r="EH9">
        <v>1.8</v>
      </c>
      <c r="EI9">
        <v>0.6</v>
      </c>
      <c r="EJ9">
        <v>0</v>
      </c>
      <c r="EK9">
        <v>1</v>
      </c>
      <c r="EL9">
        <v>0.8</v>
      </c>
      <c r="EM9">
        <v>0.6</v>
      </c>
      <c r="EN9">
        <v>0</v>
      </c>
      <c r="EO9">
        <v>0.2</v>
      </c>
      <c r="EP9">
        <v>0.2</v>
      </c>
      <c r="EQ9">
        <v>0</v>
      </c>
      <c r="ER9">
        <v>0</v>
      </c>
      <c r="ES9">
        <v>0</v>
      </c>
      <c r="ET9">
        <v>0</v>
      </c>
      <c r="EU9">
        <v>0.2</v>
      </c>
      <c r="EV9">
        <v>0.2</v>
      </c>
      <c r="EW9">
        <v>0.4</v>
      </c>
      <c r="EX9">
        <v>0.4</v>
      </c>
      <c r="EY9">
        <v>0</v>
      </c>
      <c r="EZ9">
        <v>0.6</v>
      </c>
      <c r="FB9" t="s">
        <v>1121</v>
      </c>
      <c r="FC9">
        <v>8.1999999999999993</v>
      </c>
      <c r="FD9">
        <v>1.8</v>
      </c>
      <c r="FE9">
        <v>0.2</v>
      </c>
      <c r="FF9">
        <v>4.2</v>
      </c>
      <c r="FG9">
        <v>1</v>
      </c>
      <c r="FH9">
        <v>3.6</v>
      </c>
      <c r="FI9">
        <v>1</v>
      </c>
      <c r="FJ9">
        <v>1.6</v>
      </c>
      <c r="FK9">
        <v>0</v>
      </c>
      <c r="FM9" t="s">
        <v>1121</v>
      </c>
      <c r="FN9">
        <v>0.6</v>
      </c>
      <c r="FO9">
        <v>0</v>
      </c>
      <c r="FP9">
        <v>0</v>
      </c>
      <c r="FQ9">
        <v>0</v>
      </c>
      <c r="FR9">
        <v>0.2</v>
      </c>
      <c r="FS9">
        <v>0</v>
      </c>
      <c r="FT9">
        <v>2.2000000000000002</v>
      </c>
      <c r="FU9">
        <v>3.2</v>
      </c>
      <c r="FV9">
        <v>0</v>
      </c>
    </row>
    <row r="10" spans="3:178" x14ac:dyDescent="0.25">
      <c r="C10" t="s">
        <v>1122</v>
      </c>
      <c r="D10">
        <v>2.4</v>
      </c>
      <c r="E10">
        <v>1.6</v>
      </c>
      <c r="F10">
        <v>0.4</v>
      </c>
      <c r="G10">
        <v>5.6</v>
      </c>
      <c r="H10">
        <v>0.4</v>
      </c>
      <c r="I10">
        <v>0.4</v>
      </c>
      <c r="J10">
        <v>0.2</v>
      </c>
      <c r="K10">
        <v>3.4</v>
      </c>
      <c r="L10">
        <v>19.2</v>
      </c>
      <c r="M10">
        <v>5.8</v>
      </c>
      <c r="N10">
        <v>4</v>
      </c>
      <c r="O10">
        <v>3.2</v>
      </c>
      <c r="P10">
        <v>5.6</v>
      </c>
      <c r="Q10">
        <v>1</v>
      </c>
      <c r="R10">
        <v>0.2</v>
      </c>
      <c r="S10">
        <v>0</v>
      </c>
      <c r="T10">
        <v>0</v>
      </c>
      <c r="U10">
        <v>1.6</v>
      </c>
      <c r="V10">
        <v>0</v>
      </c>
      <c r="W10">
        <v>4.4000000000000004</v>
      </c>
      <c r="X10">
        <v>9.1999999999999993</v>
      </c>
      <c r="Y10">
        <v>5.6</v>
      </c>
      <c r="Z10">
        <v>2.8</v>
      </c>
      <c r="AA10">
        <v>3.2</v>
      </c>
      <c r="AB10">
        <v>6</v>
      </c>
      <c r="AC10">
        <v>3.4</v>
      </c>
      <c r="AD10">
        <v>0.6</v>
      </c>
      <c r="AE10">
        <v>0.8</v>
      </c>
      <c r="AF10">
        <v>0</v>
      </c>
      <c r="AG10">
        <v>2.6</v>
      </c>
      <c r="AH10">
        <v>10.4</v>
      </c>
      <c r="AI10">
        <v>2.6</v>
      </c>
      <c r="AJ10">
        <v>0.6</v>
      </c>
      <c r="AL10">
        <v>14.2</v>
      </c>
      <c r="AM10">
        <v>11.2</v>
      </c>
      <c r="AN10">
        <v>0.8</v>
      </c>
      <c r="AO10">
        <v>0.6</v>
      </c>
      <c r="AP10">
        <v>1.2</v>
      </c>
      <c r="AQ10">
        <v>0</v>
      </c>
      <c r="AS10">
        <v>5.6</v>
      </c>
      <c r="AT10">
        <v>5.4</v>
      </c>
      <c r="AU10">
        <v>1.8</v>
      </c>
      <c r="AV10">
        <v>3.2</v>
      </c>
      <c r="AW10">
        <v>0.4</v>
      </c>
      <c r="AY10">
        <v>1.6</v>
      </c>
      <c r="AZ10">
        <v>0.2</v>
      </c>
      <c r="BA10">
        <v>0</v>
      </c>
      <c r="BB10">
        <v>0</v>
      </c>
      <c r="BD10">
        <v>0.2</v>
      </c>
      <c r="BE10">
        <v>0.6</v>
      </c>
      <c r="BF10">
        <v>10.8</v>
      </c>
      <c r="BG10">
        <v>16</v>
      </c>
      <c r="BH10">
        <v>0.4</v>
      </c>
      <c r="BI10">
        <v>0</v>
      </c>
      <c r="BJ10">
        <v>9.8000000000000007</v>
      </c>
      <c r="BM10">
        <v>6.8</v>
      </c>
      <c r="BR10">
        <v>48.6</v>
      </c>
      <c r="BS10">
        <v>8.1999999999999993</v>
      </c>
      <c r="BV10">
        <v>26.2</v>
      </c>
      <c r="BX10">
        <v>0</v>
      </c>
      <c r="BY10">
        <v>0</v>
      </c>
      <c r="BZ10">
        <v>8.4</v>
      </c>
      <c r="CA10">
        <v>7.2</v>
      </c>
      <c r="CC10">
        <v>0.6</v>
      </c>
      <c r="CD10">
        <v>0.4</v>
      </c>
      <c r="CE10">
        <v>13.6</v>
      </c>
      <c r="CF10">
        <v>0.8</v>
      </c>
      <c r="CG10">
        <v>0</v>
      </c>
      <c r="CH10">
        <v>0</v>
      </c>
      <c r="CI10">
        <v>0</v>
      </c>
      <c r="CJ10">
        <v>0</v>
      </c>
      <c r="CK10">
        <v>0</v>
      </c>
      <c r="CL10">
        <v>0.4</v>
      </c>
      <c r="CM10">
        <v>1.6</v>
      </c>
      <c r="CN10">
        <v>1</v>
      </c>
      <c r="CO10">
        <v>15</v>
      </c>
      <c r="CP10">
        <v>0.8</v>
      </c>
      <c r="CQ10">
        <v>0.8</v>
      </c>
      <c r="CR10">
        <v>0.8</v>
      </c>
      <c r="CS10">
        <v>2</v>
      </c>
      <c r="CT10">
        <v>3.2</v>
      </c>
      <c r="CU10">
        <v>16.600000000000001</v>
      </c>
      <c r="CV10">
        <v>10.6</v>
      </c>
      <c r="CW10">
        <v>3.8</v>
      </c>
      <c r="CX10">
        <v>0</v>
      </c>
      <c r="CY10">
        <v>0</v>
      </c>
      <c r="CZ10">
        <v>0</v>
      </c>
      <c r="DA10">
        <v>0</v>
      </c>
      <c r="DB10">
        <v>0</v>
      </c>
      <c r="DC10">
        <v>8.1999999999999993</v>
      </c>
      <c r="DD10">
        <v>10.199999999999999</v>
      </c>
      <c r="DE10">
        <v>2.8</v>
      </c>
      <c r="DF10">
        <v>3.4</v>
      </c>
      <c r="DG10">
        <v>3</v>
      </c>
      <c r="DH10">
        <v>2.8</v>
      </c>
      <c r="DI10">
        <v>2.9</v>
      </c>
      <c r="DJ10">
        <v>3</v>
      </c>
      <c r="DK10">
        <v>5.8</v>
      </c>
      <c r="DL10">
        <v>1.8</v>
      </c>
      <c r="DM10">
        <v>1.2</v>
      </c>
      <c r="DN10">
        <v>0.2</v>
      </c>
      <c r="DO10">
        <v>1.4</v>
      </c>
      <c r="DP10">
        <v>0</v>
      </c>
      <c r="DQ10">
        <v>3.4</v>
      </c>
      <c r="DR10">
        <v>2.6</v>
      </c>
      <c r="DS10">
        <v>0</v>
      </c>
      <c r="DU10">
        <v>0</v>
      </c>
      <c r="DV10">
        <v>0.2</v>
      </c>
      <c r="DW10">
        <v>0</v>
      </c>
      <c r="DX10">
        <v>0</v>
      </c>
      <c r="DY10">
        <v>0</v>
      </c>
      <c r="DZ10">
        <v>0</v>
      </c>
      <c r="EA10">
        <v>0</v>
      </c>
      <c r="EB10">
        <v>2.6</v>
      </c>
      <c r="EC10">
        <v>1.2</v>
      </c>
      <c r="ED10">
        <v>3.4</v>
      </c>
      <c r="EE10">
        <v>6.6</v>
      </c>
      <c r="EF10">
        <v>0.4</v>
      </c>
      <c r="EH10">
        <v>0.4</v>
      </c>
      <c r="EI10">
        <v>3.4</v>
      </c>
      <c r="EJ10">
        <v>23.8</v>
      </c>
      <c r="EK10">
        <v>0.6</v>
      </c>
      <c r="EL10">
        <v>1.6</v>
      </c>
      <c r="EM10">
        <v>1.4</v>
      </c>
      <c r="EN10">
        <v>1.6</v>
      </c>
      <c r="EO10">
        <v>1.8</v>
      </c>
      <c r="EP10">
        <v>1</v>
      </c>
      <c r="EQ10">
        <v>1.2</v>
      </c>
      <c r="ER10">
        <v>0.4</v>
      </c>
      <c r="ES10">
        <v>0</v>
      </c>
      <c r="ET10">
        <v>0.6</v>
      </c>
      <c r="EU10">
        <v>1</v>
      </c>
      <c r="EV10">
        <v>10.199999999999999</v>
      </c>
      <c r="EW10">
        <v>0.6</v>
      </c>
      <c r="EX10">
        <v>2</v>
      </c>
      <c r="EY10">
        <v>0</v>
      </c>
      <c r="EZ10">
        <v>0</v>
      </c>
      <c r="FB10" t="s">
        <v>1123</v>
      </c>
      <c r="FC10">
        <v>30.6</v>
      </c>
      <c r="FD10">
        <v>39.4</v>
      </c>
      <c r="FE10">
        <v>44.4</v>
      </c>
      <c r="FF10">
        <v>18.2</v>
      </c>
      <c r="FG10">
        <v>19</v>
      </c>
      <c r="FH10">
        <v>28.8</v>
      </c>
      <c r="FI10">
        <v>21.2</v>
      </c>
      <c r="FJ10">
        <v>42.2</v>
      </c>
      <c r="FK10">
        <v>24</v>
      </c>
      <c r="FM10" t="s">
        <v>1123</v>
      </c>
      <c r="FN10">
        <v>18.399999999999999</v>
      </c>
      <c r="FO10">
        <v>30.8</v>
      </c>
      <c r="FP10">
        <v>40.6</v>
      </c>
      <c r="FQ10">
        <v>45.3</v>
      </c>
      <c r="FR10">
        <v>49.2</v>
      </c>
      <c r="FS10">
        <v>30.8</v>
      </c>
      <c r="FT10">
        <v>13.6</v>
      </c>
      <c r="FU10">
        <v>15.6</v>
      </c>
      <c r="FV10">
        <v>13</v>
      </c>
    </row>
    <row r="11" spans="3:178" x14ac:dyDescent="0.25">
      <c r="C11" t="s">
        <v>1124</v>
      </c>
      <c r="D11">
        <v>3.2</v>
      </c>
      <c r="E11">
        <v>5</v>
      </c>
      <c r="F11">
        <v>0.4</v>
      </c>
      <c r="G11">
        <v>1.4</v>
      </c>
      <c r="H11">
        <v>1.2</v>
      </c>
      <c r="I11">
        <v>0.8</v>
      </c>
      <c r="J11">
        <v>1.2</v>
      </c>
      <c r="K11">
        <v>1.6</v>
      </c>
      <c r="L11">
        <v>0.4</v>
      </c>
      <c r="M11">
        <v>1.2</v>
      </c>
      <c r="N11">
        <v>1</v>
      </c>
      <c r="O11">
        <v>2.4</v>
      </c>
      <c r="P11">
        <v>4.2</v>
      </c>
      <c r="Q11">
        <v>2</v>
      </c>
      <c r="R11">
        <v>2.2000000000000002</v>
      </c>
      <c r="S11">
        <v>1.4</v>
      </c>
      <c r="T11">
        <v>5.4</v>
      </c>
      <c r="U11">
        <v>12.4</v>
      </c>
      <c r="V11">
        <v>1</v>
      </c>
      <c r="W11">
        <v>12.6</v>
      </c>
      <c r="X11">
        <v>8.4</v>
      </c>
      <c r="Y11">
        <v>7.8</v>
      </c>
      <c r="Z11">
        <v>4.5999999999999996</v>
      </c>
      <c r="AA11">
        <v>4</v>
      </c>
      <c r="AB11">
        <v>1.6</v>
      </c>
      <c r="AC11">
        <v>1.8</v>
      </c>
      <c r="AD11">
        <v>1.4</v>
      </c>
      <c r="AE11">
        <v>1</v>
      </c>
      <c r="AF11">
        <v>2</v>
      </c>
      <c r="AG11">
        <v>1.6</v>
      </c>
      <c r="AH11">
        <v>2.2000000000000002</v>
      </c>
      <c r="AI11">
        <v>2.6</v>
      </c>
      <c r="AJ11">
        <v>2.2000000000000002</v>
      </c>
      <c r="AL11">
        <v>1.2</v>
      </c>
      <c r="AM11">
        <v>5.4</v>
      </c>
      <c r="AN11">
        <v>0.8</v>
      </c>
      <c r="AO11">
        <v>2.4</v>
      </c>
      <c r="AP11">
        <v>0.2</v>
      </c>
      <c r="AQ11">
        <v>0.8</v>
      </c>
      <c r="AS11">
        <v>17.399999999999999</v>
      </c>
      <c r="AT11">
        <v>8.6</v>
      </c>
      <c r="AU11">
        <v>17</v>
      </c>
      <c r="AV11">
        <v>15.4</v>
      </c>
      <c r="AW11">
        <v>20</v>
      </c>
      <c r="AY11">
        <v>1.2</v>
      </c>
      <c r="AZ11">
        <v>0.2</v>
      </c>
      <c r="BA11">
        <v>0.4</v>
      </c>
      <c r="BB11">
        <v>3.4</v>
      </c>
      <c r="BD11">
        <v>1.6</v>
      </c>
      <c r="BE11">
        <v>0.4</v>
      </c>
      <c r="BF11">
        <v>4.2</v>
      </c>
      <c r="BG11">
        <v>1.2</v>
      </c>
      <c r="BH11">
        <v>0.4</v>
      </c>
      <c r="BI11">
        <v>1.2</v>
      </c>
      <c r="BJ11">
        <v>11.6</v>
      </c>
      <c r="BM11">
        <v>1.8</v>
      </c>
      <c r="BR11">
        <v>1.6</v>
      </c>
      <c r="BS11">
        <v>2</v>
      </c>
      <c r="BV11">
        <v>7.8</v>
      </c>
      <c r="BX11">
        <v>2.6</v>
      </c>
      <c r="BY11">
        <v>2.4</v>
      </c>
      <c r="BZ11">
        <v>4.5999999999999996</v>
      </c>
      <c r="CA11">
        <v>5.6</v>
      </c>
      <c r="CC11">
        <v>0.2</v>
      </c>
      <c r="CD11">
        <v>0.6</v>
      </c>
      <c r="CE11">
        <v>0.6</v>
      </c>
      <c r="CF11">
        <v>4.8</v>
      </c>
      <c r="CG11">
        <v>0.4</v>
      </c>
      <c r="CH11">
        <v>1</v>
      </c>
      <c r="CI11">
        <v>3</v>
      </c>
      <c r="CJ11">
        <v>4.4000000000000004</v>
      </c>
      <c r="CK11">
        <v>0.4</v>
      </c>
      <c r="CL11">
        <v>1.8</v>
      </c>
      <c r="CM11">
        <v>0</v>
      </c>
      <c r="CN11">
        <v>0.2</v>
      </c>
      <c r="CO11">
        <v>1.4</v>
      </c>
      <c r="CP11">
        <v>0.6</v>
      </c>
      <c r="CQ11">
        <v>1.6</v>
      </c>
      <c r="CR11">
        <v>1.2</v>
      </c>
      <c r="CS11">
        <v>1.4</v>
      </c>
      <c r="CT11">
        <v>2</v>
      </c>
      <c r="CU11">
        <v>0.8</v>
      </c>
      <c r="CV11">
        <v>2</v>
      </c>
      <c r="CW11">
        <v>1</v>
      </c>
      <c r="CX11">
        <v>1.6</v>
      </c>
      <c r="CY11">
        <v>1.2</v>
      </c>
      <c r="CZ11">
        <v>1.4</v>
      </c>
      <c r="DA11">
        <v>0.2</v>
      </c>
      <c r="DB11">
        <v>1.4</v>
      </c>
      <c r="DC11">
        <v>10</v>
      </c>
      <c r="DD11">
        <v>2.4</v>
      </c>
      <c r="DE11">
        <v>1.4</v>
      </c>
      <c r="DF11">
        <v>8</v>
      </c>
      <c r="DG11">
        <v>8.4</v>
      </c>
      <c r="DH11">
        <v>12</v>
      </c>
      <c r="DI11">
        <v>10.199999999999999</v>
      </c>
      <c r="DJ11">
        <v>5.4</v>
      </c>
      <c r="DK11">
        <v>3.6</v>
      </c>
      <c r="DL11">
        <v>1.6</v>
      </c>
      <c r="DM11">
        <v>1.4</v>
      </c>
      <c r="DN11">
        <v>1.6</v>
      </c>
      <c r="DO11">
        <v>7.4</v>
      </c>
      <c r="DP11">
        <v>2.5</v>
      </c>
      <c r="DQ11">
        <v>1.4</v>
      </c>
      <c r="DR11">
        <v>0.8</v>
      </c>
      <c r="DS11">
        <v>1</v>
      </c>
      <c r="DU11">
        <v>1.4</v>
      </c>
      <c r="DV11">
        <v>1.2</v>
      </c>
      <c r="DW11">
        <v>0.4</v>
      </c>
      <c r="DX11">
        <v>1</v>
      </c>
      <c r="DY11">
        <v>0.7</v>
      </c>
      <c r="DZ11">
        <v>1</v>
      </c>
      <c r="EA11">
        <v>0.4</v>
      </c>
      <c r="EB11">
        <v>2.6</v>
      </c>
      <c r="EC11">
        <v>1.6</v>
      </c>
      <c r="ED11">
        <v>1.6</v>
      </c>
      <c r="EE11">
        <v>1</v>
      </c>
      <c r="EF11">
        <v>1.4</v>
      </c>
      <c r="EH11">
        <v>0.4</v>
      </c>
      <c r="EI11">
        <v>6.4</v>
      </c>
      <c r="EJ11">
        <v>0</v>
      </c>
      <c r="EK11">
        <v>0.2</v>
      </c>
      <c r="EL11">
        <v>4.4000000000000004</v>
      </c>
      <c r="EM11">
        <v>9.4</v>
      </c>
      <c r="EN11">
        <v>3.8</v>
      </c>
      <c r="EO11">
        <v>0.2</v>
      </c>
      <c r="EP11">
        <v>0.2</v>
      </c>
      <c r="EQ11">
        <v>0</v>
      </c>
      <c r="ER11">
        <v>0</v>
      </c>
      <c r="ES11">
        <v>0</v>
      </c>
      <c r="ET11">
        <v>0.6</v>
      </c>
      <c r="EU11">
        <v>0</v>
      </c>
      <c r="EV11">
        <v>1.4</v>
      </c>
      <c r="EW11">
        <v>1</v>
      </c>
      <c r="EX11">
        <v>0.2</v>
      </c>
      <c r="EY11">
        <v>1.4</v>
      </c>
      <c r="EZ11">
        <v>0.6</v>
      </c>
      <c r="FB11" t="s">
        <v>1125</v>
      </c>
      <c r="FC11">
        <v>0</v>
      </c>
      <c r="FD11">
        <v>0</v>
      </c>
      <c r="FE11">
        <v>0</v>
      </c>
      <c r="FF11">
        <v>0.2</v>
      </c>
      <c r="FG11">
        <v>0</v>
      </c>
      <c r="FH11">
        <v>0.2</v>
      </c>
      <c r="FI11">
        <v>0</v>
      </c>
      <c r="FJ11">
        <v>0</v>
      </c>
      <c r="FK11">
        <v>0.2</v>
      </c>
      <c r="FM11" t="s">
        <v>1125</v>
      </c>
      <c r="FN11">
        <v>4.2</v>
      </c>
      <c r="FO11">
        <v>9.6</v>
      </c>
      <c r="FP11">
        <v>4.8</v>
      </c>
      <c r="FQ11">
        <v>5</v>
      </c>
      <c r="FR11">
        <v>4.5999999999999996</v>
      </c>
      <c r="FS11">
        <v>2.8</v>
      </c>
      <c r="FT11">
        <v>12.2</v>
      </c>
      <c r="FU11">
        <v>3.6</v>
      </c>
      <c r="FV11">
        <v>5.6</v>
      </c>
    </row>
    <row r="12" spans="3:178" x14ac:dyDescent="0.25">
      <c r="C12" t="s">
        <v>1126</v>
      </c>
      <c r="D12">
        <v>0.6</v>
      </c>
      <c r="E12">
        <v>0.2</v>
      </c>
      <c r="F12">
        <v>4.4000000000000004</v>
      </c>
      <c r="G12">
        <v>2.4</v>
      </c>
      <c r="H12">
        <v>1</v>
      </c>
      <c r="I12">
        <v>1</v>
      </c>
      <c r="J12">
        <v>0.4</v>
      </c>
      <c r="K12">
        <v>0.2</v>
      </c>
      <c r="L12">
        <v>0.4</v>
      </c>
      <c r="M12">
        <v>2</v>
      </c>
      <c r="N12">
        <v>1</v>
      </c>
      <c r="O12">
        <v>0.4</v>
      </c>
      <c r="P12">
        <v>0.8</v>
      </c>
      <c r="Q12">
        <v>1.6</v>
      </c>
      <c r="R12">
        <v>1.6</v>
      </c>
      <c r="S12">
        <v>1</v>
      </c>
      <c r="T12">
        <v>20.399999999999999</v>
      </c>
      <c r="U12">
        <v>14.2</v>
      </c>
      <c r="V12">
        <v>8.6</v>
      </c>
      <c r="W12">
        <v>0.4</v>
      </c>
      <c r="X12">
        <v>1</v>
      </c>
      <c r="Y12">
        <v>1.2</v>
      </c>
      <c r="Z12">
        <v>0.2</v>
      </c>
      <c r="AA12">
        <v>0.8</v>
      </c>
      <c r="AB12">
        <v>1.4</v>
      </c>
      <c r="AC12">
        <v>4</v>
      </c>
      <c r="AD12">
        <v>1.2</v>
      </c>
      <c r="AE12">
        <v>3</v>
      </c>
      <c r="AF12">
        <v>1.8</v>
      </c>
      <c r="AG12">
        <v>1.2</v>
      </c>
      <c r="AH12">
        <v>0.8</v>
      </c>
      <c r="AI12">
        <v>0.2</v>
      </c>
      <c r="AJ12">
        <v>21.6</v>
      </c>
      <c r="AL12">
        <v>5.6</v>
      </c>
      <c r="AM12">
        <v>1.2</v>
      </c>
      <c r="AN12">
        <v>0.6</v>
      </c>
      <c r="AO12">
        <v>1.8</v>
      </c>
      <c r="AP12">
        <v>1</v>
      </c>
      <c r="AQ12">
        <v>0</v>
      </c>
      <c r="AS12">
        <v>0</v>
      </c>
      <c r="AT12">
        <v>0.4</v>
      </c>
      <c r="AU12">
        <v>0</v>
      </c>
      <c r="AV12">
        <v>0.6</v>
      </c>
      <c r="AW12">
        <v>0</v>
      </c>
      <c r="AY12">
        <v>1.6</v>
      </c>
      <c r="AZ12">
        <v>4.2</v>
      </c>
      <c r="BA12">
        <v>3</v>
      </c>
      <c r="BB12">
        <v>0.2</v>
      </c>
      <c r="BD12">
        <v>2.2000000000000002</v>
      </c>
      <c r="BE12">
        <v>3.6</v>
      </c>
      <c r="BF12">
        <v>1.4</v>
      </c>
      <c r="BG12">
        <v>2.4</v>
      </c>
      <c r="BH12">
        <v>0.2</v>
      </c>
      <c r="BI12">
        <v>0</v>
      </c>
      <c r="BJ12">
        <v>1.2</v>
      </c>
      <c r="BM12">
        <v>3.8</v>
      </c>
      <c r="BR12">
        <v>0</v>
      </c>
      <c r="BS12">
        <v>5.8</v>
      </c>
      <c r="BV12">
        <v>0.2</v>
      </c>
      <c r="BX12">
        <v>1</v>
      </c>
      <c r="BY12">
        <v>1.4</v>
      </c>
      <c r="BZ12">
        <v>1</v>
      </c>
      <c r="CA12">
        <v>0</v>
      </c>
      <c r="CC12">
        <v>0.2</v>
      </c>
      <c r="CD12">
        <v>0</v>
      </c>
      <c r="CE12">
        <v>0.8</v>
      </c>
      <c r="CF12">
        <v>2</v>
      </c>
      <c r="CG12">
        <v>79.8</v>
      </c>
      <c r="CH12">
        <v>0</v>
      </c>
      <c r="CI12">
        <v>11.6</v>
      </c>
      <c r="CJ12">
        <v>0.2</v>
      </c>
      <c r="CK12">
        <v>0</v>
      </c>
      <c r="CL12">
        <v>0.8</v>
      </c>
      <c r="CM12">
        <v>0</v>
      </c>
      <c r="CN12">
        <v>0.2</v>
      </c>
      <c r="CO12">
        <v>1.4</v>
      </c>
      <c r="CP12">
        <v>8</v>
      </c>
      <c r="CQ12">
        <v>3</v>
      </c>
      <c r="CR12">
        <v>0.4</v>
      </c>
      <c r="CS12">
        <v>1.2</v>
      </c>
      <c r="CT12">
        <v>0.4</v>
      </c>
      <c r="CU12">
        <v>0.4</v>
      </c>
      <c r="CV12">
        <v>0.4</v>
      </c>
      <c r="CW12">
        <v>0.4</v>
      </c>
      <c r="CX12">
        <v>1</v>
      </c>
      <c r="CY12">
        <v>1.2</v>
      </c>
      <c r="CZ12">
        <v>0.4</v>
      </c>
      <c r="DA12">
        <v>0.2</v>
      </c>
      <c r="DB12">
        <v>2</v>
      </c>
      <c r="DC12">
        <v>0.6</v>
      </c>
      <c r="DD12">
        <v>1</v>
      </c>
      <c r="DE12">
        <v>0.8</v>
      </c>
      <c r="DF12">
        <v>0.4</v>
      </c>
      <c r="DG12">
        <v>0.8</v>
      </c>
      <c r="DH12">
        <v>0.6</v>
      </c>
      <c r="DI12">
        <v>0.7</v>
      </c>
      <c r="DJ12">
        <v>0.8</v>
      </c>
      <c r="DK12">
        <v>1.6</v>
      </c>
      <c r="DL12">
        <v>0.6</v>
      </c>
      <c r="DM12">
        <v>0.6</v>
      </c>
      <c r="DN12">
        <v>0.6</v>
      </c>
      <c r="DO12">
        <v>0.2</v>
      </c>
      <c r="DP12">
        <v>0.1</v>
      </c>
      <c r="DQ12">
        <v>3</v>
      </c>
      <c r="DR12">
        <v>1.2</v>
      </c>
      <c r="DS12">
        <v>0.6</v>
      </c>
      <c r="DU12">
        <v>0.2</v>
      </c>
      <c r="DV12">
        <v>0.4</v>
      </c>
      <c r="DW12">
        <v>6</v>
      </c>
      <c r="DX12">
        <v>1.2</v>
      </c>
      <c r="DY12">
        <v>3.6</v>
      </c>
      <c r="DZ12">
        <v>1.6</v>
      </c>
      <c r="EA12">
        <v>1</v>
      </c>
      <c r="EB12">
        <v>0</v>
      </c>
      <c r="EC12">
        <v>1.6</v>
      </c>
      <c r="ED12">
        <v>1.2</v>
      </c>
      <c r="EE12">
        <v>1.8</v>
      </c>
      <c r="EF12">
        <v>4</v>
      </c>
      <c r="EH12">
        <v>1.2</v>
      </c>
      <c r="EI12">
        <v>0.6</v>
      </c>
      <c r="EJ12">
        <v>0.6</v>
      </c>
      <c r="EK12">
        <v>0.2</v>
      </c>
      <c r="EL12">
        <v>1</v>
      </c>
      <c r="EM12">
        <v>1.2</v>
      </c>
      <c r="EN12">
        <v>0</v>
      </c>
      <c r="EO12">
        <v>2.2000000000000002</v>
      </c>
      <c r="EP12">
        <v>0.8</v>
      </c>
      <c r="EQ12">
        <v>1.4</v>
      </c>
      <c r="ER12">
        <v>0.6</v>
      </c>
      <c r="ES12">
        <v>1.2</v>
      </c>
      <c r="ET12">
        <v>1</v>
      </c>
      <c r="EU12">
        <v>2</v>
      </c>
      <c r="EV12">
        <v>0.8</v>
      </c>
      <c r="EW12">
        <v>2.8</v>
      </c>
      <c r="EX12">
        <v>1.6</v>
      </c>
      <c r="EY12">
        <v>1</v>
      </c>
      <c r="EZ12">
        <v>0.2</v>
      </c>
      <c r="FB12" t="s">
        <v>1127</v>
      </c>
      <c r="FC12">
        <v>0.8</v>
      </c>
      <c r="FD12">
        <v>0.6</v>
      </c>
      <c r="FE12">
        <v>1</v>
      </c>
      <c r="FF12">
        <v>0.8</v>
      </c>
      <c r="FG12">
        <v>1.2</v>
      </c>
      <c r="FH12">
        <v>1</v>
      </c>
      <c r="FI12">
        <v>1.4</v>
      </c>
      <c r="FJ12">
        <v>1.8</v>
      </c>
      <c r="FK12">
        <v>0</v>
      </c>
      <c r="FM12" t="s">
        <v>1127</v>
      </c>
    </row>
    <row r="13" spans="3:178" x14ac:dyDescent="0.25">
      <c r="C13" t="s">
        <v>1128</v>
      </c>
      <c r="D13">
        <v>0</v>
      </c>
      <c r="E13">
        <v>0</v>
      </c>
      <c r="F13">
        <v>0</v>
      </c>
      <c r="G13">
        <v>0</v>
      </c>
      <c r="H13">
        <v>0</v>
      </c>
      <c r="I13">
        <v>0</v>
      </c>
      <c r="J13">
        <v>0</v>
      </c>
      <c r="K13">
        <v>0</v>
      </c>
      <c r="L13">
        <v>0</v>
      </c>
      <c r="M13">
        <v>0</v>
      </c>
      <c r="N13">
        <v>0</v>
      </c>
      <c r="O13">
        <v>0</v>
      </c>
      <c r="P13">
        <v>0</v>
      </c>
      <c r="Q13">
        <v>0</v>
      </c>
      <c r="R13">
        <v>0</v>
      </c>
      <c r="S13">
        <v>0</v>
      </c>
      <c r="T13">
        <v>0</v>
      </c>
      <c r="U13">
        <v>0</v>
      </c>
      <c r="V13">
        <v>0</v>
      </c>
      <c r="W13">
        <v>0.8</v>
      </c>
      <c r="X13">
        <v>0</v>
      </c>
      <c r="Y13">
        <v>0</v>
      </c>
      <c r="Z13">
        <v>0</v>
      </c>
      <c r="AA13">
        <v>0</v>
      </c>
      <c r="AB13">
        <v>0</v>
      </c>
      <c r="AC13">
        <v>0</v>
      </c>
      <c r="AD13">
        <v>0</v>
      </c>
      <c r="AE13">
        <v>0.6</v>
      </c>
      <c r="AF13">
        <v>0.2</v>
      </c>
      <c r="AG13">
        <v>0</v>
      </c>
      <c r="AH13">
        <v>0</v>
      </c>
      <c r="AI13">
        <v>0</v>
      </c>
      <c r="AJ13">
        <v>0</v>
      </c>
      <c r="AL13">
        <v>0</v>
      </c>
      <c r="AM13">
        <v>0</v>
      </c>
      <c r="AN13">
        <v>0.4</v>
      </c>
      <c r="AO13">
        <v>0</v>
      </c>
      <c r="AP13">
        <v>0</v>
      </c>
      <c r="AQ13">
        <v>0</v>
      </c>
      <c r="AS13">
        <v>0</v>
      </c>
      <c r="AT13">
        <v>0</v>
      </c>
      <c r="AU13">
        <v>0</v>
      </c>
      <c r="AV13">
        <v>0</v>
      </c>
      <c r="AW13">
        <v>0</v>
      </c>
      <c r="AY13">
        <v>0</v>
      </c>
      <c r="AZ13">
        <v>0</v>
      </c>
      <c r="BA13">
        <v>0</v>
      </c>
      <c r="BB13">
        <v>0</v>
      </c>
      <c r="BD13">
        <v>0</v>
      </c>
      <c r="BE13">
        <v>0.2</v>
      </c>
      <c r="BF13">
        <v>0.2</v>
      </c>
      <c r="BG13">
        <v>0</v>
      </c>
      <c r="BH13">
        <v>0</v>
      </c>
      <c r="BI13">
        <v>0</v>
      </c>
      <c r="BJ13">
        <v>0.2</v>
      </c>
      <c r="BM13">
        <v>0</v>
      </c>
      <c r="BR13">
        <v>0</v>
      </c>
      <c r="BS13">
        <v>0</v>
      </c>
      <c r="BV13">
        <v>0</v>
      </c>
      <c r="BX13">
        <v>0</v>
      </c>
      <c r="BY13">
        <v>0.2</v>
      </c>
      <c r="BZ13">
        <v>1.6</v>
      </c>
      <c r="CA13">
        <v>0</v>
      </c>
      <c r="CC13">
        <v>0</v>
      </c>
      <c r="CD13">
        <v>38</v>
      </c>
      <c r="CE13">
        <v>6</v>
      </c>
      <c r="CF13">
        <v>1.4</v>
      </c>
      <c r="CG13">
        <v>1.2</v>
      </c>
      <c r="CH13">
        <v>0</v>
      </c>
      <c r="CI13">
        <v>31.4</v>
      </c>
      <c r="CJ13">
        <v>0</v>
      </c>
      <c r="CK13">
        <v>0</v>
      </c>
      <c r="CL13">
        <v>25.8</v>
      </c>
      <c r="CM13">
        <v>39.6</v>
      </c>
      <c r="CN13">
        <v>0.6</v>
      </c>
      <c r="CO13">
        <v>0</v>
      </c>
      <c r="CP13">
        <v>0</v>
      </c>
      <c r="CQ13">
        <v>25.4</v>
      </c>
      <c r="CR13">
        <v>0</v>
      </c>
      <c r="CS13">
        <v>0</v>
      </c>
      <c r="CT13">
        <v>0</v>
      </c>
      <c r="CU13">
        <v>0</v>
      </c>
      <c r="CV13">
        <v>0</v>
      </c>
      <c r="CW13">
        <v>0</v>
      </c>
      <c r="CX13">
        <v>0.2</v>
      </c>
      <c r="CY13">
        <v>0</v>
      </c>
      <c r="CZ13">
        <v>0</v>
      </c>
      <c r="DA13">
        <v>0.2</v>
      </c>
      <c r="DB13">
        <v>0</v>
      </c>
      <c r="DC13">
        <v>0</v>
      </c>
      <c r="DD13">
        <v>0</v>
      </c>
      <c r="DE13">
        <v>0</v>
      </c>
      <c r="DF13">
        <v>0</v>
      </c>
      <c r="DG13">
        <v>0</v>
      </c>
      <c r="DH13">
        <v>0</v>
      </c>
      <c r="DI13">
        <v>0</v>
      </c>
      <c r="DJ13">
        <v>0</v>
      </c>
      <c r="DK13">
        <v>0</v>
      </c>
      <c r="DL13">
        <v>0</v>
      </c>
      <c r="DM13">
        <v>0</v>
      </c>
      <c r="DN13">
        <v>0.2</v>
      </c>
      <c r="DO13">
        <v>0</v>
      </c>
      <c r="DP13">
        <v>0</v>
      </c>
      <c r="DQ13">
        <v>0</v>
      </c>
      <c r="DR13">
        <v>0.6</v>
      </c>
      <c r="DS13">
        <v>0</v>
      </c>
      <c r="DU13">
        <v>0</v>
      </c>
      <c r="DV13">
        <v>0</v>
      </c>
      <c r="DW13">
        <v>0</v>
      </c>
      <c r="DX13">
        <v>0</v>
      </c>
      <c r="DY13">
        <v>0</v>
      </c>
      <c r="DZ13">
        <v>0</v>
      </c>
      <c r="EA13">
        <v>0</v>
      </c>
      <c r="EB13">
        <v>0</v>
      </c>
      <c r="EC13">
        <v>4</v>
      </c>
      <c r="ED13">
        <v>0</v>
      </c>
      <c r="EE13">
        <v>0.8</v>
      </c>
      <c r="EF13">
        <v>35.200000000000003</v>
      </c>
      <c r="EH13">
        <v>0</v>
      </c>
      <c r="EI13">
        <v>0</v>
      </c>
      <c r="EJ13">
        <v>0</v>
      </c>
      <c r="EK13">
        <v>0</v>
      </c>
      <c r="EL13">
        <v>0</v>
      </c>
      <c r="EM13">
        <v>0</v>
      </c>
      <c r="EN13">
        <v>0.2</v>
      </c>
      <c r="EO13">
        <v>0</v>
      </c>
      <c r="EP13">
        <v>0</v>
      </c>
      <c r="EQ13">
        <v>0</v>
      </c>
      <c r="ER13">
        <v>0</v>
      </c>
      <c r="ES13">
        <v>0</v>
      </c>
      <c r="ET13">
        <v>0</v>
      </c>
      <c r="EU13">
        <v>0</v>
      </c>
      <c r="EV13">
        <v>0</v>
      </c>
      <c r="EW13">
        <v>0</v>
      </c>
      <c r="EX13">
        <v>0</v>
      </c>
      <c r="EY13">
        <v>0</v>
      </c>
      <c r="EZ13">
        <v>0</v>
      </c>
      <c r="FB13" t="s">
        <v>1129</v>
      </c>
      <c r="FC13">
        <v>0</v>
      </c>
      <c r="FD13">
        <v>0</v>
      </c>
      <c r="FE13">
        <v>8</v>
      </c>
      <c r="FF13">
        <v>0</v>
      </c>
      <c r="FG13">
        <v>0</v>
      </c>
      <c r="FH13">
        <v>0</v>
      </c>
      <c r="FK13">
        <v>0</v>
      </c>
      <c r="FM13" t="s">
        <v>1129</v>
      </c>
    </row>
    <row r="14" spans="3:178" x14ac:dyDescent="0.25">
      <c r="C14" t="s">
        <v>1130</v>
      </c>
      <c r="D14">
        <v>0.2</v>
      </c>
      <c r="E14">
        <v>0</v>
      </c>
      <c r="F14">
        <v>12</v>
      </c>
      <c r="G14">
        <v>7.8</v>
      </c>
      <c r="H14">
        <v>16</v>
      </c>
      <c r="I14">
        <v>20.2</v>
      </c>
      <c r="J14">
        <v>19.8</v>
      </c>
      <c r="K14">
        <v>16.600000000000001</v>
      </c>
      <c r="L14">
        <v>1</v>
      </c>
      <c r="M14">
        <v>9.4</v>
      </c>
      <c r="N14">
        <v>12.2</v>
      </c>
      <c r="O14">
        <v>1.4</v>
      </c>
      <c r="P14">
        <v>7.8</v>
      </c>
      <c r="Q14">
        <v>13.4</v>
      </c>
      <c r="R14">
        <v>13.8</v>
      </c>
      <c r="S14">
        <v>12.2</v>
      </c>
      <c r="T14">
        <v>0.2</v>
      </c>
      <c r="U14">
        <v>0.4</v>
      </c>
      <c r="V14">
        <v>3.6</v>
      </c>
      <c r="W14">
        <v>0</v>
      </c>
      <c r="X14">
        <v>2.8</v>
      </c>
      <c r="Y14">
        <v>5.4</v>
      </c>
      <c r="Z14">
        <v>7.6</v>
      </c>
      <c r="AA14">
        <v>0.6</v>
      </c>
      <c r="AB14">
        <v>4.5999999999999996</v>
      </c>
      <c r="AC14">
        <v>7.6</v>
      </c>
      <c r="AE14">
        <v>9.8000000000000007</v>
      </c>
      <c r="AF14">
        <v>12.2</v>
      </c>
      <c r="AG14">
        <v>0.8</v>
      </c>
      <c r="AH14">
        <v>0.4</v>
      </c>
      <c r="AI14">
        <v>8</v>
      </c>
      <c r="AJ14">
        <v>1</v>
      </c>
      <c r="AL14">
        <v>0.4</v>
      </c>
      <c r="AM14">
        <v>3.4</v>
      </c>
      <c r="AN14">
        <v>2.4</v>
      </c>
      <c r="AO14">
        <v>1</v>
      </c>
      <c r="AP14">
        <v>1.2</v>
      </c>
      <c r="AQ14">
        <v>18.2</v>
      </c>
      <c r="AS14">
        <v>0.8</v>
      </c>
      <c r="AT14">
        <v>0.4</v>
      </c>
      <c r="AU14">
        <v>1.6</v>
      </c>
      <c r="AV14">
        <v>3</v>
      </c>
      <c r="AW14">
        <v>3</v>
      </c>
      <c r="AY14">
        <v>12</v>
      </c>
      <c r="AZ14">
        <v>12.2</v>
      </c>
      <c r="BA14">
        <v>13.2</v>
      </c>
      <c r="BB14">
        <v>14.6</v>
      </c>
      <c r="BD14">
        <v>12.6</v>
      </c>
      <c r="BE14">
        <v>10.8</v>
      </c>
      <c r="BF14">
        <v>0</v>
      </c>
      <c r="BG14">
        <v>0</v>
      </c>
      <c r="BH14">
        <v>14.8</v>
      </c>
      <c r="BI14">
        <v>12.4</v>
      </c>
      <c r="BJ14">
        <v>0</v>
      </c>
      <c r="BM14">
        <v>2.2000000000000002</v>
      </c>
      <c r="BR14">
        <v>4</v>
      </c>
      <c r="BS14">
        <v>4.4000000000000004</v>
      </c>
      <c r="BV14">
        <v>2</v>
      </c>
      <c r="BX14">
        <v>14.8</v>
      </c>
      <c r="BY14">
        <v>15.2</v>
      </c>
      <c r="BZ14">
        <v>0.2</v>
      </c>
      <c r="CA14">
        <v>0.2</v>
      </c>
      <c r="CC14">
        <v>14.2</v>
      </c>
      <c r="CD14">
        <v>0.2</v>
      </c>
      <c r="CE14">
        <v>0.2</v>
      </c>
      <c r="CF14">
        <v>2.6</v>
      </c>
      <c r="CG14">
        <v>0.2</v>
      </c>
      <c r="CH14">
        <v>0</v>
      </c>
      <c r="CI14">
        <v>0</v>
      </c>
      <c r="CJ14">
        <v>8</v>
      </c>
      <c r="CK14">
        <v>0</v>
      </c>
      <c r="CL14">
        <v>0</v>
      </c>
      <c r="CM14">
        <v>0</v>
      </c>
      <c r="CN14">
        <v>0</v>
      </c>
      <c r="CO14">
        <v>1.4</v>
      </c>
      <c r="CP14">
        <v>10.199999999999999</v>
      </c>
      <c r="CQ14">
        <v>0.4</v>
      </c>
      <c r="CR14">
        <v>0.2</v>
      </c>
      <c r="CS14">
        <v>2.6</v>
      </c>
      <c r="CT14">
        <v>0</v>
      </c>
      <c r="CU14">
        <v>1.6</v>
      </c>
      <c r="CV14">
        <v>12.6</v>
      </c>
      <c r="CW14">
        <v>14</v>
      </c>
      <c r="CX14">
        <v>13.4</v>
      </c>
      <c r="CY14">
        <v>12</v>
      </c>
      <c r="CZ14">
        <v>13.2</v>
      </c>
      <c r="DA14">
        <v>4</v>
      </c>
      <c r="DB14">
        <v>9.1999999999999993</v>
      </c>
      <c r="DC14">
        <v>6.8</v>
      </c>
      <c r="DD14">
        <v>0.2</v>
      </c>
      <c r="DE14">
        <v>0.4</v>
      </c>
      <c r="DF14">
        <v>4.4000000000000004</v>
      </c>
      <c r="DG14">
        <v>11.6</v>
      </c>
      <c r="DH14">
        <v>11.2</v>
      </c>
      <c r="DI14">
        <v>11.399999999999999</v>
      </c>
      <c r="DJ14">
        <v>3.8</v>
      </c>
      <c r="DK14">
        <v>8.6</v>
      </c>
      <c r="DL14">
        <v>10.6</v>
      </c>
      <c r="DM14">
        <v>9</v>
      </c>
      <c r="DN14">
        <v>3.6</v>
      </c>
      <c r="DO14">
        <v>3</v>
      </c>
      <c r="DP14">
        <v>15</v>
      </c>
      <c r="DQ14">
        <v>1.6</v>
      </c>
      <c r="DR14">
        <v>6.4</v>
      </c>
      <c r="DS14">
        <v>12.2</v>
      </c>
      <c r="DU14">
        <v>9</v>
      </c>
      <c r="DV14">
        <v>7.6</v>
      </c>
      <c r="DW14">
        <v>12.6</v>
      </c>
      <c r="DX14">
        <v>10</v>
      </c>
      <c r="DY14">
        <v>11.3</v>
      </c>
      <c r="DZ14">
        <v>13</v>
      </c>
      <c r="EA14">
        <v>11.2</v>
      </c>
      <c r="EB14">
        <v>0.6</v>
      </c>
      <c r="EC14">
        <v>0</v>
      </c>
      <c r="ED14">
        <v>0.2</v>
      </c>
      <c r="EE14">
        <v>2.4</v>
      </c>
      <c r="EF14">
        <v>0</v>
      </c>
      <c r="EG14">
        <v>0</v>
      </c>
      <c r="EH14">
        <v>10</v>
      </c>
      <c r="EI14">
        <v>3.8</v>
      </c>
      <c r="EJ14">
        <v>0.6</v>
      </c>
      <c r="EK14">
        <v>10.8</v>
      </c>
      <c r="EL14">
        <v>0.2</v>
      </c>
      <c r="EM14">
        <v>0.4</v>
      </c>
      <c r="EN14">
        <v>1.4</v>
      </c>
      <c r="EO14">
        <v>3.2</v>
      </c>
      <c r="EP14">
        <v>5.8</v>
      </c>
      <c r="EQ14">
        <v>7.2</v>
      </c>
      <c r="ER14">
        <v>13.2</v>
      </c>
      <c r="ES14">
        <v>9.1999999999999993</v>
      </c>
      <c r="ET14">
        <v>16.2</v>
      </c>
      <c r="EU14">
        <v>13</v>
      </c>
      <c r="EV14">
        <v>0</v>
      </c>
      <c r="EW14">
        <v>2</v>
      </c>
      <c r="EX14">
        <v>1.2</v>
      </c>
      <c r="EY14">
        <v>5.8</v>
      </c>
      <c r="EZ14">
        <v>13.6</v>
      </c>
      <c r="FB14" t="s">
        <v>1131</v>
      </c>
      <c r="FK14">
        <v>7.6</v>
      </c>
    </row>
    <row r="15" spans="3:178" x14ac:dyDescent="0.25">
      <c r="C15" t="s">
        <v>1132</v>
      </c>
      <c r="D15">
        <v>6</v>
      </c>
      <c r="E15">
        <v>3.2</v>
      </c>
      <c r="F15">
        <v>1.4</v>
      </c>
      <c r="G15">
        <v>0.2</v>
      </c>
      <c r="H15">
        <v>0</v>
      </c>
      <c r="I15">
        <v>0.4</v>
      </c>
      <c r="J15">
        <v>1.2</v>
      </c>
      <c r="K15">
        <v>1</v>
      </c>
      <c r="L15">
        <v>0</v>
      </c>
      <c r="M15">
        <v>0.6</v>
      </c>
      <c r="N15">
        <v>0.6</v>
      </c>
      <c r="O15">
        <v>1</v>
      </c>
      <c r="P15">
        <v>1</v>
      </c>
      <c r="Q15">
        <v>2</v>
      </c>
      <c r="R15">
        <v>1.6</v>
      </c>
      <c r="S15">
        <v>1.2</v>
      </c>
      <c r="T15">
        <v>1.2</v>
      </c>
      <c r="U15">
        <v>6.8</v>
      </c>
      <c r="V15">
        <v>2.2000000000000002</v>
      </c>
      <c r="W15">
        <v>4.2</v>
      </c>
      <c r="X15">
        <v>1</v>
      </c>
      <c r="Y15">
        <v>1.6</v>
      </c>
      <c r="Z15">
        <v>0.2</v>
      </c>
      <c r="AA15">
        <v>7.2</v>
      </c>
      <c r="AB15">
        <v>2.4</v>
      </c>
      <c r="AC15">
        <v>4.8</v>
      </c>
      <c r="AD15">
        <v>2.2000000000000002</v>
      </c>
      <c r="AE15">
        <v>6.4</v>
      </c>
      <c r="AF15">
        <v>4</v>
      </c>
      <c r="AG15">
        <v>5.6</v>
      </c>
      <c r="AH15">
        <v>1.4</v>
      </c>
      <c r="AI15">
        <v>2.2000000000000002</v>
      </c>
      <c r="AJ15">
        <v>1.2</v>
      </c>
      <c r="AL15">
        <v>3</v>
      </c>
      <c r="AM15">
        <v>0</v>
      </c>
      <c r="AN15">
        <v>0.4</v>
      </c>
      <c r="AO15">
        <v>0.4</v>
      </c>
      <c r="AP15">
        <v>0.2</v>
      </c>
      <c r="AQ15">
        <v>1</v>
      </c>
      <c r="AS15">
        <v>0.2</v>
      </c>
      <c r="AT15">
        <v>0</v>
      </c>
      <c r="AU15">
        <v>0.4</v>
      </c>
      <c r="AV15">
        <v>0.4</v>
      </c>
      <c r="AW15">
        <v>0.2</v>
      </c>
      <c r="AY15">
        <v>0.2</v>
      </c>
      <c r="AZ15">
        <v>0.2</v>
      </c>
      <c r="BA15">
        <v>0.2</v>
      </c>
      <c r="BB15">
        <v>0.2</v>
      </c>
      <c r="BD15">
        <v>0.4</v>
      </c>
      <c r="BE15">
        <v>1.2</v>
      </c>
      <c r="BF15">
        <v>0.4</v>
      </c>
      <c r="BG15">
        <v>1.4</v>
      </c>
      <c r="BH15">
        <v>2</v>
      </c>
      <c r="BI15">
        <v>2</v>
      </c>
      <c r="BJ15">
        <v>0.6</v>
      </c>
      <c r="BM15">
        <v>0.2</v>
      </c>
      <c r="BR15">
        <v>0</v>
      </c>
      <c r="BS15">
        <v>0</v>
      </c>
      <c r="BV15">
        <v>2.2000000000000002</v>
      </c>
      <c r="BX15">
        <v>2</v>
      </c>
      <c r="BY15">
        <v>1</v>
      </c>
      <c r="BZ15">
        <v>0.2</v>
      </c>
      <c r="CA15">
        <v>1.6</v>
      </c>
      <c r="CC15">
        <v>1.4</v>
      </c>
      <c r="CD15">
        <v>3.2</v>
      </c>
      <c r="CE15">
        <v>0.2</v>
      </c>
      <c r="CG15">
        <v>0.4</v>
      </c>
      <c r="CH15">
        <v>0.2</v>
      </c>
      <c r="CI15">
        <v>0.4</v>
      </c>
      <c r="CJ15">
        <v>6.8</v>
      </c>
      <c r="CK15">
        <v>0.6</v>
      </c>
      <c r="CL15">
        <v>5.4</v>
      </c>
      <c r="CM15">
        <v>8.6</v>
      </c>
      <c r="CN15">
        <v>0.4</v>
      </c>
      <c r="CO15">
        <v>2.2000000000000002</v>
      </c>
      <c r="CP15">
        <v>1.4</v>
      </c>
      <c r="CQ15">
        <v>3</v>
      </c>
      <c r="CR15">
        <v>2.6</v>
      </c>
      <c r="CS15">
        <v>6.6</v>
      </c>
      <c r="CT15">
        <v>5.8</v>
      </c>
      <c r="CU15">
        <v>2.4</v>
      </c>
      <c r="CV15">
        <v>5.2</v>
      </c>
      <c r="CW15">
        <v>2</v>
      </c>
      <c r="CX15">
        <v>4.2</v>
      </c>
      <c r="CY15">
        <v>4.5999999999999996</v>
      </c>
      <c r="CZ15">
        <v>3.4</v>
      </c>
      <c r="DA15">
        <v>4.8</v>
      </c>
      <c r="DB15">
        <v>1.8</v>
      </c>
      <c r="DC15">
        <v>0.6</v>
      </c>
      <c r="DD15">
        <v>0</v>
      </c>
      <c r="DE15">
        <v>0.2</v>
      </c>
      <c r="DF15">
        <v>0.4</v>
      </c>
      <c r="DG15">
        <v>2</v>
      </c>
      <c r="DH15">
        <v>2</v>
      </c>
      <c r="DI15">
        <v>2</v>
      </c>
      <c r="DJ15">
        <v>0</v>
      </c>
      <c r="DK15">
        <v>0.8</v>
      </c>
      <c r="DL15">
        <v>1</v>
      </c>
      <c r="DM15">
        <v>0.2</v>
      </c>
      <c r="DN15">
        <v>5.8</v>
      </c>
      <c r="DO15">
        <v>2</v>
      </c>
      <c r="DP15">
        <v>0.6</v>
      </c>
      <c r="DQ15">
        <v>0</v>
      </c>
      <c r="DR15">
        <v>3.4</v>
      </c>
      <c r="DS15">
        <v>4</v>
      </c>
      <c r="DU15">
        <v>3.6</v>
      </c>
      <c r="DV15">
        <v>9</v>
      </c>
      <c r="DW15">
        <v>2</v>
      </c>
      <c r="DX15">
        <v>3.4</v>
      </c>
      <c r="DY15">
        <v>2.7</v>
      </c>
      <c r="DZ15">
        <v>3.8</v>
      </c>
      <c r="EA15">
        <v>1.4</v>
      </c>
      <c r="EB15">
        <v>5.4</v>
      </c>
      <c r="EC15">
        <v>8.6</v>
      </c>
      <c r="ED15">
        <v>12.4</v>
      </c>
      <c r="EE15">
        <v>4.4000000000000004</v>
      </c>
      <c r="EF15">
        <v>2</v>
      </c>
      <c r="EH15">
        <v>0.6</v>
      </c>
      <c r="EI15">
        <v>3</v>
      </c>
      <c r="EJ15">
        <v>0.8</v>
      </c>
      <c r="EK15">
        <v>1.8</v>
      </c>
      <c r="EL15">
        <v>4</v>
      </c>
      <c r="EM15">
        <v>3.2</v>
      </c>
      <c r="EN15">
        <v>10</v>
      </c>
      <c r="EO15">
        <v>6.4</v>
      </c>
      <c r="EP15">
        <v>2.8</v>
      </c>
      <c r="EQ15">
        <v>3.8</v>
      </c>
      <c r="ER15">
        <v>4.8</v>
      </c>
      <c r="ES15">
        <v>2.8</v>
      </c>
      <c r="ET15">
        <v>1.6</v>
      </c>
      <c r="EU15">
        <v>0.6</v>
      </c>
      <c r="EV15">
        <v>0.8</v>
      </c>
      <c r="EW15">
        <v>1.2</v>
      </c>
      <c r="EX15">
        <v>3</v>
      </c>
      <c r="EY15">
        <v>4.2</v>
      </c>
      <c r="EZ15">
        <v>3.4</v>
      </c>
    </row>
    <row r="16" spans="3:178" x14ac:dyDescent="0.25">
      <c r="C16" t="s">
        <v>1133</v>
      </c>
      <c r="AM16">
        <v>0.4</v>
      </c>
      <c r="CR16">
        <v>2.2000000000000002</v>
      </c>
      <c r="FB16" t="s">
        <v>1134</v>
      </c>
      <c r="FC16">
        <v>0.45862068965517244</v>
      </c>
      <c r="FD16">
        <v>0.55813953488372103</v>
      </c>
      <c r="FE16">
        <v>0.62650602409638545</v>
      </c>
      <c r="FF16">
        <v>0.17667844522968199</v>
      </c>
      <c r="FG16">
        <v>0.92816091954022983</v>
      </c>
      <c r="FH16">
        <v>0.88328075709779175</v>
      </c>
      <c r="FI16">
        <v>0.95879120879120883</v>
      </c>
      <c r="FJ16">
        <v>0.88</v>
      </c>
      <c r="FK16">
        <v>0.9882352941176471</v>
      </c>
      <c r="FM16" t="s">
        <v>1134</v>
      </c>
      <c r="FN16">
        <v>0</v>
      </c>
      <c r="FO16">
        <v>0</v>
      </c>
      <c r="FP16">
        <v>0</v>
      </c>
      <c r="FQ16">
        <v>0</v>
      </c>
      <c r="FR16">
        <v>0</v>
      </c>
      <c r="FS16">
        <v>0</v>
      </c>
      <c r="FT16">
        <v>0</v>
      </c>
      <c r="FU16">
        <v>0</v>
      </c>
      <c r="FV16">
        <v>0</v>
      </c>
    </row>
    <row r="17" spans="3:178" x14ac:dyDescent="0.25">
      <c r="C17" t="s">
        <v>1135</v>
      </c>
      <c r="AC17">
        <v>0.2</v>
      </c>
      <c r="AF17">
        <v>0.2</v>
      </c>
      <c r="AM17">
        <v>0</v>
      </c>
      <c r="FB17" t="s">
        <v>1136</v>
      </c>
      <c r="FC17">
        <v>1.1875000000000002</v>
      </c>
      <c r="FD17">
        <v>1.3884297520661157</v>
      </c>
      <c r="FE17">
        <v>3.3191489361702127</v>
      </c>
      <c r="FF17">
        <v>0.24154589371980678</v>
      </c>
      <c r="FG17">
        <v>23.071428571428569</v>
      </c>
      <c r="FH17">
        <v>21.538461538461537</v>
      </c>
      <c r="FI17">
        <v>116.33333333333333</v>
      </c>
      <c r="FJ17">
        <v>15.124999999999998</v>
      </c>
      <c r="FK17">
        <v>112.00000000000001</v>
      </c>
      <c r="FM17" t="s">
        <v>1136</v>
      </c>
      <c r="FN17">
        <v>0</v>
      </c>
      <c r="FO17">
        <v>0</v>
      </c>
      <c r="FP17">
        <v>0</v>
      </c>
      <c r="FQ17">
        <v>0</v>
      </c>
      <c r="FR17">
        <v>0</v>
      </c>
      <c r="FS17">
        <v>0</v>
      </c>
      <c r="FT17">
        <v>0</v>
      </c>
      <c r="FU17">
        <v>0</v>
      </c>
      <c r="FV17">
        <v>0</v>
      </c>
    </row>
    <row r="18" spans="3:178" x14ac:dyDescent="0.25">
      <c r="C18" t="s">
        <v>1137</v>
      </c>
      <c r="AM18">
        <v>0.4</v>
      </c>
      <c r="DJ18">
        <v>0.2</v>
      </c>
    </row>
    <row r="19" spans="3:178" x14ac:dyDescent="0.25">
      <c r="C19" t="s">
        <v>1138</v>
      </c>
      <c r="CH19">
        <v>4.2</v>
      </c>
      <c r="CI19">
        <v>32.799999999999997</v>
      </c>
      <c r="CK19">
        <v>6</v>
      </c>
      <c r="CL19">
        <v>7.6</v>
      </c>
      <c r="CM19">
        <v>3.8</v>
      </c>
      <c r="CQ19">
        <v>11.4</v>
      </c>
      <c r="EC19">
        <v>3.2</v>
      </c>
      <c r="ED19">
        <v>0.2</v>
      </c>
      <c r="EF19">
        <v>17.100000000000001</v>
      </c>
    </row>
    <row r="20" spans="3:178" x14ac:dyDescent="0.25">
      <c r="C20" t="s">
        <v>1139</v>
      </c>
      <c r="CI20">
        <v>1.2</v>
      </c>
    </row>
    <row r="21" spans="3:178" x14ac:dyDescent="0.25">
      <c r="C21" t="s">
        <v>1140</v>
      </c>
      <c r="CH21">
        <v>47.2</v>
      </c>
      <c r="CI21">
        <v>0</v>
      </c>
      <c r="CK21">
        <v>31.8</v>
      </c>
      <c r="CL21">
        <v>0.2</v>
      </c>
      <c r="FB21" t="s">
        <v>1141</v>
      </c>
      <c r="FC21">
        <v>42</v>
      </c>
      <c r="FD21">
        <v>39.799999999999997</v>
      </c>
      <c r="FE21">
        <v>50.199999999999996</v>
      </c>
      <c r="FF21">
        <v>43.4</v>
      </c>
      <c r="FG21">
        <v>30.4</v>
      </c>
      <c r="FH21">
        <v>36.6</v>
      </c>
      <c r="FI21">
        <v>25.4</v>
      </c>
      <c r="FJ21">
        <v>45</v>
      </c>
      <c r="FK21">
        <v>24.4</v>
      </c>
      <c r="FM21" t="s">
        <v>1141</v>
      </c>
      <c r="FN21">
        <v>23.4</v>
      </c>
      <c r="FO21">
        <v>33.200000000000003</v>
      </c>
      <c r="FP21">
        <v>42.2</v>
      </c>
      <c r="FQ21">
        <v>45.599999999999994</v>
      </c>
      <c r="FR21">
        <v>50.2</v>
      </c>
      <c r="FS21">
        <v>32.6</v>
      </c>
      <c r="FT21">
        <v>17</v>
      </c>
      <c r="FU21">
        <v>21.8</v>
      </c>
      <c r="FV21">
        <v>21</v>
      </c>
    </row>
    <row r="22" spans="3:178" x14ac:dyDescent="0.25">
      <c r="C22" t="s">
        <v>1139</v>
      </c>
      <c r="CG22">
        <v>0.4</v>
      </c>
      <c r="CI22">
        <v>2</v>
      </c>
      <c r="FB22" t="s">
        <v>1142</v>
      </c>
      <c r="FC22">
        <v>4.7413793103448256</v>
      </c>
      <c r="FD22">
        <v>8.2225913621262521</v>
      </c>
      <c r="FE22">
        <v>-10.943775100401595</v>
      </c>
      <c r="FF22">
        <v>2.3851590106007095</v>
      </c>
      <c r="FG22">
        <v>20.617816091954023</v>
      </c>
      <c r="FH22">
        <v>12.854889589905362</v>
      </c>
      <c r="FI22">
        <v>25.938337801608579</v>
      </c>
      <c r="FJ22">
        <v>-0.45454545454545325</v>
      </c>
      <c r="FK22">
        <v>26.917989417989418</v>
      </c>
      <c r="FM22" t="s">
        <v>1142</v>
      </c>
      <c r="FN22">
        <v>33.681462140992167</v>
      </c>
      <c r="FO22">
        <v>23.952095808383238</v>
      </c>
      <c r="FP22">
        <v>12.110726643598611</v>
      </c>
      <c r="FQ22">
        <v>6.6176470588235432</v>
      </c>
      <c r="FR22">
        <v>-2.0080321285140528</v>
      </c>
      <c r="FS22">
        <v>18.026706231454007</v>
      </c>
      <c r="FT22">
        <v>33.433734939759034</v>
      </c>
      <c r="FU22">
        <v>29.347826086956523</v>
      </c>
      <c r="FV22">
        <v>30.063291139240505</v>
      </c>
    </row>
    <row r="23" spans="3:178" x14ac:dyDescent="0.25">
      <c r="C23" t="s">
        <v>1143</v>
      </c>
      <c r="AB23">
        <v>0.2</v>
      </c>
      <c r="BR23">
        <v>0.2</v>
      </c>
      <c r="BS23">
        <v>0.2</v>
      </c>
      <c r="CP23">
        <v>0.2</v>
      </c>
      <c r="CQ23">
        <v>4.2</v>
      </c>
      <c r="FB23" t="s">
        <v>1144</v>
      </c>
      <c r="FC23">
        <v>10.859482758620691</v>
      </c>
      <c r="FD23">
        <v>0.36710963455149503</v>
      </c>
      <c r="FE23">
        <v>6.4347389558232919</v>
      </c>
      <c r="FF23">
        <v>24.598939929328623</v>
      </c>
      <c r="FG23">
        <v>9.0495689655172438</v>
      </c>
      <c r="FH23">
        <v>6.7973186119873814</v>
      </c>
      <c r="FI23">
        <v>3.11058981233244</v>
      </c>
      <c r="FJ23">
        <v>2.8127272727272725</v>
      </c>
      <c r="FK23">
        <v>0.29232804232804233</v>
      </c>
      <c r="FM23" t="s">
        <v>1144</v>
      </c>
      <c r="FN23">
        <v>3.3159268929503924</v>
      </c>
      <c r="FO23">
        <v>1.8251497005988022</v>
      </c>
      <c r="FP23">
        <v>1.4062283737024226</v>
      </c>
      <c r="FQ23">
        <v>0.28014705882352936</v>
      </c>
      <c r="FR23">
        <v>1.0200803212851406</v>
      </c>
      <c r="FS23">
        <v>1.4755192878338279</v>
      </c>
      <c r="FT23">
        <v>2.2632530120481928</v>
      </c>
      <c r="FU23">
        <v>4.3804347826086953</v>
      </c>
      <c r="FV23">
        <v>5.59493670886076</v>
      </c>
    </row>
    <row r="24" spans="3:178" x14ac:dyDescent="0.25">
      <c r="C24" t="s">
        <v>1145</v>
      </c>
      <c r="D24">
        <v>0.2</v>
      </c>
      <c r="CL24">
        <v>0.2</v>
      </c>
    </row>
    <row r="25" spans="3:178" x14ac:dyDescent="0.25">
      <c r="EN25">
        <v>1.8</v>
      </c>
    </row>
    <row r="26" spans="3:178" x14ac:dyDescent="0.25">
      <c r="C26" t="s">
        <v>1146</v>
      </c>
      <c r="D26">
        <v>12.2</v>
      </c>
      <c r="E26">
        <v>10</v>
      </c>
      <c r="F26">
        <v>5.2</v>
      </c>
      <c r="G26">
        <v>9.6</v>
      </c>
      <c r="H26">
        <v>2.6</v>
      </c>
      <c r="I26">
        <v>2.2000000000000002</v>
      </c>
      <c r="J26">
        <v>1.7999999999999998</v>
      </c>
      <c r="K26">
        <v>5.2</v>
      </c>
      <c r="L26">
        <v>19.999999999999996</v>
      </c>
      <c r="M26">
        <v>9</v>
      </c>
      <c r="N26">
        <v>6</v>
      </c>
      <c r="O26">
        <v>7</v>
      </c>
      <c r="P26">
        <v>10.600000000000001</v>
      </c>
      <c r="Q26">
        <v>4.5999999999999996</v>
      </c>
      <c r="R26">
        <v>4</v>
      </c>
      <c r="S26">
        <v>2.4</v>
      </c>
      <c r="T26">
        <v>26.999999999999996</v>
      </c>
      <c r="U26">
        <v>35</v>
      </c>
      <c r="V26">
        <v>11.8</v>
      </c>
      <c r="W26">
        <v>22.4</v>
      </c>
      <c r="X26">
        <v>19.600000000000001</v>
      </c>
      <c r="Y26">
        <v>16.2</v>
      </c>
      <c r="Z26">
        <v>7.8</v>
      </c>
      <c r="AA26">
        <v>15.2</v>
      </c>
      <c r="AB26">
        <v>11.4</v>
      </c>
      <c r="AC26">
        <v>14</v>
      </c>
      <c r="AD26">
        <v>3.2</v>
      </c>
      <c r="AE26">
        <v>5.3999999999999995</v>
      </c>
      <c r="AF26">
        <v>4</v>
      </c>
      <c r="AG26">
        <v>11</v>
      </c>
      <c r="AH26">
        <v>14.800000000000002</v>
      </c>
      <c r="AI26">
        <v>5.4</v>
      </c>
      <c r="AJ26">
        <v>25.6</v>
      </c>
      <c r="AL26">
        <v>24</v>
      </c>
      <c r="AM26">
        <v>18.599999999999998</v>
      </c>
      <c r="AN26">
        <v>3</v>
      </c>
      <c r="AO26">
        <v>5.2</v>
      </c>
      <c r="AP26">
        <v>2.6</v>
      </c>
      <c r="AQ26">
        <v>0.8</v>
      </c>
      <c r="AS26">
        <v>23.2</v>
      </c>
      <c r="AT26">
        <v>14.4</v>
      </c>
      <c r="AU26">
        <v>19.2</v>
      </c>
      <c r="AV26">
        <v>19.600000000000001</v>
      </c>
      <c r="AW26">
        <v>20.599999999999998</v>
      </c>
      <c r="AZ26">
        <v>4.6000000000000005</v>
      </c>
      <c r="BA26">
        <v>3.4</v>
      </c>
      <c r="BB26">
        <v>3.6</v>
      </c>
      <c r="BD26">
        <v>4.4000000000000004</v>
      </c>
      <c r="BE26">
        <v>6</v>
      </c>
      <c r="BF26">
        <v>16.999999999999996</v>
      </c>
      <c r="BG26">
        <v>20.999999999999996</v>
      </c>
      <c r="BH26">
        <v>1</v>
      </c>
      <c r="BI26">
        <v>1.2</v>
      </c>
      <c r="BY26">
        <v>4</v>
      </c>
      <c r="CR26">
        <v>7.1999999999999993</v>
      </c>
      <c r="CS26">
        <v>11.2</v>
      </c>
      <c r="CT26">
        <v>11.4</v>
      </c>
      <c r="CU26">
        <v>20.2</v>
      </c>
      <c r="CV26">
        <v>13</v>
      </c>
      <c r="CW26">
        <v>5.2</v>
      </c>
      <c r="CX26">
        <v>2.8000000000000003</v>
      </c>
      <c r="CY26">
        <v>2.4</v>
      </c>
      <c r="CZ26">
        <v>1.7999999999999998</v>
      </c>
      <c r="DA26">
        <v>0.60000000000000009</v>
      </c>
      <c r="DB26">
        <v>3.4</v>
      </c>
      <c r="DC26">
        <v>19.400000000000002</v>
      </c>
      <c r="DD26">
        <v>13.6</v>
      </c>
      <c r="DE26">
        <v>5.1999999999999993</v>
      </c>
      <c r="DF26">
        <v>12.200000000000001</v>
      </c>
      <c r="DI26">
        <v>4.3</v>
      </c>
      <c r="DJ26">
        <v>9.4</v>
      </c>
      <c r="DK26">
        <v>11</v>
      </c>
      <c r="DL26">
        <v>4</v>
      </c>
      <c r="DM26">
        <v>3.1999999999999997</v>
      </c>
      <c r="DN26">
        <v>2.6</v>
      </c>
      <c r="DO26">
        <v>9</v>
      </c>
      <c r="DP26">
        <v>2.6</v>
      </c>
      <c r="DQ26">
        <v>7.8</v>
      </c>
      <c r="DR26">
        <v>5.2</v>
      </c>
      <c r="DS26">
        <v>1.6</v>
      </c>
      <c r="DU26">
        <v>1.5999999999999999</v>
      </c>
      <c r="DW26">
        <v>6.4</v>
      </c>
      <c r="DX26">
        <v>2.2000000000000002</v>
      </c>
      <c r="DY26">
        <v>4.3</v>
      </c>
      <c r="DZ26">
        <v>2.6</v>
      </c>
      <c r="EA26">
        <v>1.4</v>
      </c>
      <c r="EC26">
        <v>6.4</v>
      </c>
      <c r="ED26">
        <v>10.200000000000001</v>
      </c>
      <c r="EE26">
        <v>0</v>
      </c>
      <c r="EF26">
        <v>11.600000000000001</v>
      </c>
      <c r="EH26">
        <v>2</v>
      </c>
      <c r="EI26">
        <v>13.4</v>
      </c>
      <c r="EJ26">
        <v>25.200000000000003</v>
      </c>
      <c r="EK26">
        <v>0.6</v>
      </c>
      <c r="EL26">
        <v>11</v>
      </c>
      <c r="EM26">
        <v>15.2</v>
      </c>
      <c r="EN26">
        <v>15.600000000000001</v>
      </c>
      <c r="EO26">
        <v>10.600000000000001</v>
      </c>
      <c r="EP26">
        <v>4.8</v>
      </c>
      <c r="EQ26">
        <v>2.5999999999999996</v>
      </c>
      <c r="ER26">
        <v>1</v>
      </c>
      <c r="ES26">
        <v>1.2</v>
      </c>
      <c r="ET26">
        <v>2.2000000000000002</v>
      </c>
      <c r="EU26">
        <v>3</v>
      </c>
      <c r="EV26">
        <v>13.200000000000001</v>
      </c>
      <c r="EW26">
        <v>5.6000000000000005</v>
      </c>
      <c r="EX26">
        <v>6.8000000000000007</v>
      </c>
      <c r="EY26">
        <v>6.6</v>
      </c>
      <c r="EZ26">
        <v>0.8</v>
      </c>
    </row>
    <row r="27" spans="3:178" x14ac:dyDescent="0.25">
      <c r="C27" t="s">
        <v>1147</v>
      </c>
      <c r="D27">
        <v>14</v>
      </c>
      <c r="E27">
        <v>41</v>
      </c>
      <c r="F27">
        <v>29.799999999999997</v>
      </c>
      <c r="G27">
        <v>26.6</v>
      </c>
      <c r="H27">
        <v>29.4</v>
      </c>
      <c r="I27">
        <v>28.2</v>
      </c>
      <c r="J27">
        <v>29.8</v>
      </c>
      <c r="K27">
        <v>31.2</v>
      </c>
      <c r="L27">
        <v>7.4</v>
      </c>
      <c r="M27">
        <v>26</v>
      </c>
      <c r="N27">
        <v>26.200000000000003</v>
      </c>
      <c r="O27">
        <v>29</v>
      </c>
      <c r="P27">
        <v>27.8</v>
      </c>
      <c r="Q27">
        <v>25.200000000000003</v>
      </c>
      <c r="R27">
        <v>26.6</v>
      </c>
      <c r="S27">
        <v>33.6</v>
      </c>
      <c r="T27">
        <v>17</v>
      </c>
      <c r="U27">
        <v>17</v>
      </c>
      <c r="V27">
        <v>29</v>
      </c>
      <c r="W27">
        <v>20.799999999999997</v>
      </c>
      <c r="X27">
        <v>18</v>
      </c>
      <c r="Y27">
        <v>18.399999999999999</v>
      </c>
      <c r="Z27">
        <v>13</v>
      </c>
      <c r="AA27">
        <v>19.8</v>
      </c>
      <c r="AB27">
        <v>27.6</v>
      </c>
      <c r="AC27">
        <v>21.4</v>
      </c>
      <c r="AD27">
        <v>30.8</v>
      </c>
      <c r="AE27">
        <v>25.2</v>
      </c>
      <c r="AF27">
        <v>21.6</v>
      </c>
      <c r="AG27">
        <v>28.599999999999998</v>
      </c>
      <c r="AH27">
        <v>37.799999999999997</v>
      </c>
      <c r="AI27">
        <v>33.4</v>
      </c>
      <c r="AJ27">
        <v>12</v>
      </c>
      <c r="AL27">
        <v>25</v>
      </c>
      <c r="AM27">
        <v>13</v>
      </c>
      <c r="AN27">
        <v>18</v>
      </c>
      <c r="AO27">
        <v>20.399999999999999</v>
      </c>
      <c r="AP27">
        <v>14.2</v>
      </c>
      <c r="AQ27">
        <v>18.399999999999999</v>
      </c>
      <c r="AS27">
        <v>28.6</v>
      </c>
      <c r="AT27">
        <v>35.6</v>
      </c>
      <c r="AU27">
        <v>23</v>
      </c>
      <c r="AV27">
        <v>36</v>
      </c>
      <c r="AW27">
        <v>25.8</v>
      </c>
      <c r="AZ27">
        <v>18.8</v>
      </c>
      <c r="BA27">
        <v>20.8</v>
      </c>
      <c r="BB27">
        <v>31</v>
      </c>
      <c r="BD27">
        <v>26.6</v>
      </c>
      <c r="BE27">
        <v>25.599999999999998</v>
      </c>
      <c r="BF27">
        <v>18.400000000000002</v>
      </c>
      <c r="BG27">
        <v>24.400000000000002</v>
      </c>
      <c r="BH27">
        <v>23.6</v>
      </c>
      <c r="BI27">
        <v>28</v>
      </c>
      <c r="BY27">
        <v>27.4</v>
      </c>
      <c r="CR27">
        <v>40.6</v>
      </c>
      <c r="CS27">
        <v>30.8</v>
      </c>
      <c r="CT27">
        <v>33</v>
      </c>
      <c r="CU27">
        <v>24</v>
      </c>
      <c r="CV27">
        <v>22</v>
      </c>
      <c r="CW27">
        <v>23.400000000000002</v>
      </c>
      <c r="CX27">
        <v>24.8</v>
      </c>
      <c r="CY27">
        <v>27.599999999999998</v>
      </c>
      <c r="CZ27">
        <v>33</v>
      </c>
      <c r="DA27">
        <v>18.8</v>
      </c>
      <c r="DB27">
        <v>25.4</v>
      </c>
      <c r="DC27">
        <v>17.600000000000001</v>
      </c>
      <c r="DD27">
        <v>15.799999999999999</v>
      </c>
      <c r="DE27">
        <v>15.6</v>
      </c>
      <c r="DF27">
        <v>15</v>
      </c>
      <c r="DI27">
        <v>24.4</v>
      </c>
      <c r="DJ27">
        <v>33</v>
      </c>
      <c r="DK27">
        <v>14.6</v>
      </c>
      <c r="DL27">
        <v>22.8</v>
      </c>
      <c r="DM27">
        <v>13.799999999999999</v>
      </c>
      <c r="DN27">
        <v>21.6</v>
      </c>
      <c r="DO27">
        <v>18</v>
      </c>
      <c r="DP27">
        <v>14.3</v>
      </c>
      <c r="DQ27">
        <v>24.8</v>
      </c>
      <c r="DR27">
        <v>32.6</v>
      </c>
      <c r="DS27">
        <v>30.6</v>
      </c>
      <c r="DU27">
        <v>18</v>
      </c>
      <c r="DW27">
        <v>15.200000000000001</v>
      </c>
      <c r="DX27">
        <v>27.4</v>
      </c>
      <c r="DY27">
        <v>21.3</v>
      </c>
      <c r="DZ27">
        <v>19.2</v>
      </c>
      <c r="EA27">
        <v>29.6</v>
      </c>
      <c r="EC27">
        <v>39</v>
      </c>
      <c r="ED27">
        <v>36.6</v>
      </c>
      <c r="EE27">
        <v>37</v>
      </c>
      <c r="EF27">
        <v>2.4</v>
      </c>
      <c r="EH27">
        <v>15.799999999999999</v>
      </c>
      <c r="EI27">
        <v>34.4</v>
      </c>
      <c r="EJ27">
        <v>13</v>
      </c>
      <c r="EK27">
        <v>0.2</v>
      </c>
      <c r="EL27">
        <v>30.8</v>
      </c>
      <c r="EM27">
        <v>36.799999999999997</v>
      </c>
      <c r="EN27">
        <v>26.8</v>
      </c>
      <c r="EO27">
        <v>17.2</v>
      </c>
      <c r="EP27">
        <v>27.6</v>
      </c>
      <c r="EQ27">
        <v>23.2</v>
      </c>
      <c r="ER27">
        <v>20.6</v>
      </c>
      <c r="ES27">
        <v>23.4</v>
      </c>
      <c r="ET27">
        <v>25.6</v>
      </c>
      <c r="EU27">
        <v>18</v>
      </c>
      <c r="EV27">
        <v>16.2</v>
      </c>
      <c r="EW27">
        <v>13.200000000000001</v>
      </c>
      <c r="EX27">
        <v>17.8</v>
      </c>
      <c r="EY27">
        <v>29.6</v>
      </c>
      <c r="EZ27">
        <v>22.8</v>
      </c>
    </row>
    <row r="28" spans="3:178" x14ac:dyDescent="0.25">
      <c r="C28" t="s">
        <v>1148</v>
      </c>
      <c r="D28">
        <v>93.4</v>
      </c>
      <c r="E28">
        <v>93.2</v>
      </c>
      <c r="F28">
        <v>82.800000000000011</v>
      </c>
      <c r="G28">
        <v>82.6</v>
      </c>
      <c r="H28">
        <v>81.399999999999991</v>
      </c>
      <c r="I28">
        <v>77.600000000000009</v>
      </c>
      <c r="J28">
        <v>78.399999999999991</v>
      </c>
      <c r="K28">
        <v>78.2</v>
      </c>
      <c r="L28">
        <v>79.099999999999994</v>
      </c>
      <c r="M28">
        <v>81.599999999999994</v>
      </c>
      <c r="N28">
        <v>81.8</v>
      </c>
      <c r="O28">
        <v>92.6</v>
      </c>
      <c r="P28">
        <v>81.600000000000009</v>
      </c>
      <c r="Q28">
        <v>82</v>
      </c>
      <c r="R28">
        <v>82.199999999999989</v>
      </c>
      <c r="S28">
        <v>85.399999999999991</v>
      </c>
      <c r="T28">
        <v>72.800000000000011</v>
      </c>
      <c r="U28">
        <v>64.600000000000009</v>
      </c>
      <c r="V28">
        <v>84.600000000000009</v>
      </c>
      <c r="W28">
        <v>81.800000000000011</v>
      </c>
      <c r="X28">
        <v>78.600000000000009</v>
      </c>
      <c r="Y28">
        <v>79.8</v>
      </c>
      <c r="Z28">
        <v>84.8</v>
      </c>
      <c r="AA28">
        <v>91.2</v>
      </c>
      <c r="AB28">
        <v>86.2</v>
      </c>
      <c r="AC28">
        <v>78.400000000000006</v>
      </c>
      <c r="AD28">
        <v>83.8</v>
      </c>
      <c r="AE28">
        <v>84.800000000000011</v>
      </c>
      <c r="AF28">
        <v>83.6</v>
      </c>
      <c r="AG28">
        <v>93.8</v>
      </c>
      <c r="AH28">
        <v>86.2</v>
      </c>
      <c r="AI28">
        <v>86.6</v>
      </c>
      <c r="AJ28">
        <v>74.600000000000009</v>
      </c>
      <c r="AL28">
        <v>78.600000000000009</v>
      </c>
      <c r="AM28">
        <v>78</v>
      </c>
      <c r="AN28">
        <v>95</v>
      </c>
      <c r="AO28">
        <v>94.200000000000017</v>
      </c>
      <c r="AP28">
        <v>96.4</v>
      </c>
      <c r="AQ28">
        <v>81</v>
      </c>
      <c r="AS28">
        <v>76.700000000000017</v>
      </c>
      <c r="AT28">
        <v>85.2</v>
      </c>
      <c r="AU28">
        <v>79.600000000000009</v>
      </c>
      <c r="AV28">
        <v>77.800000000000026</v>
      </c>
      <c r="AW28">
        <v>76.600000000000009</v>
      </c>
      <c r="AZ28">
        <v>83.200000000000017</v>
      </c>
      <c r="BA28">
        <v>83.4</v>
      </c>
      <c r="BB28">
        <v>81.8</v>
      </c>
      <c r="BD28">
        <v>83.200000000000017</v>
      </c>
      <c r="BE28">
        <v>84.4</v>
      </c>
      <c r="BF28">
        <v>83.399999999999991</v>
      </c>
      <c r="BG28">
        <v>80.400000000000006</v>
      </c>
      <c r="BH28">
        <v>84.2</v>
      </c>
      <c r="BI28">
        <v>86.40000000000002</v>
      </c>
      <c r="BY28">
        <v>80.8</v>
      </c>
      <c r="CR28">
        <v>95.199999999999989</v>
      </c>
      <c r="CS28">
        <v>92.799999999999983</v>
      </c>
      <c r="CT28">
        <v>95.3</v>
      </c>
      <c r="CU28">
        <v>80.600000000000023</v>
      </c>
      <c r="CV28">
        <v>74.400000000000006</v>
      </c>
      <c r="CW28">
        <v>80.8</v>
      </c>
      <c r="CX28">
        <v>83.8</v>
      </c>
      <c r="CY28">
        <v>85.6</v>
      </c>
      <c r="CZ28">
        <v>85</v>
      </c>
      <c r="DA28">
        <v>95.399999999999991</v>
      </c>
      <c r="DB28">
        <v>87.399999999999991</v>
      </c>
      <c r="DC28">
        <v>74.399999999999991</v>
      </c>
      <c r="DD28">
        <v>86.2</v>
      </c>
      <c r="DE28">
        <v>94.600000000000009</v>
      </c>
      <c r="DF28">
        <v>83.800000000000011</v>
      </c>
      <c r="DI28">
        <v>84.1</v>
      </c>
      <c r="DJ28">
        <v>86.800000000000011</v>
      </c>
      <c r="DK28">
        <v>80.400000000000006</v>
      </c>
      <c r="DL28">
        <v>85.4</v>
      </c>
      <c r="DM28">
        <v>87.8</v>
      </c>
      <c r="DN28">
        <v>94</v>
      </c>
      <c r="DO28">
        <v>88</v>
      </c>
      <c r="DP28">
        <v>82.09999999999998</v>
      </c>
      <c r="DQ28">
        <v>90.6</v>
      </c>
      <c r="DR28">
        <v>88.40000000000002</v>
      </c>
      <c r="DS28">
        <v>86.2</v>
      </c>
      <c r="DU28">
        <v>89.399999999999991</v>
      </c>
      <c r="DW28">
        <v>81.000000000000014</v>
      </c>
      <c r="DX28">
        <v>87.800000000000011</v>
      </c>
      <c r="DY28">
        <v>84.4</v>
      </c>
      <c r="DZ28">
        <v>84.399999999999991</v>
      </c>
      <c r="EA28">
        <v>87.600000000000009</v>
      </c>
      <c r="EC28">
        <v>88.399999999999991</v>
      </c>
      <c r="ED28">
        <v>93.4</v>
      </c>
      <c r="EE28">
        <v>87</v>
      </c>
      <c r="EF28">
        <v>41.6</v>
      </c>
      <c r="EH28">
        <v>87.999999999999986</v>
      </c>
      <c r="EI28">
        <v>85.799999999999983</v>
      </c>
      <c r="EJ28">
        <v>75</v>
      </c>
      <c r="EK28">
        <v>0.2</v>
      </c>
      <c r="EL28">
        <v>92.800000000000011</v>
      </c>
      <c r="EM28">
        <v>87.6</v>
      </c>
      <c r="EN28">
        <v>99.199999999999989</v>
      </c>
      <c r="EO28">
        <v>92.600000000000009</v>
      </c>
      <c r="EP28">
        <v>92.2</v>
      </c>
      <c r="EQ28">
        <v>86.4</v>
      </c>
      <c r="ER28">
        <v>85.8</v>
      </c>
      <c r="ES28">
        <v>89.4</v>
      </c>
      <c r="ET28">
        <v>81.399999999999991</v>
      </c>
      <c r="EU28">
        <v>84.000000000000014</v>
      </c>
      <c r="EV28">
        <v>87.600000000000009</v>
      </c>
      <c r="EW28">
        <v>93.600000000000009</v>
      </c>
      <c r="EX28">
        <v>94.2</v>
      </c>
      <c r="EY28">
        <v>91.8</v>
      </c>
      <c r="EZ28">
        <v>85.600000000000009</v>
      </c>
    </row>
    <row r="30" spans="3:178" x14ac:dyDescent="0.25">
      <c r="C30" t="s">
        <v>1149</v>
      </c>
      <c r="D30">
        <v>0.19672131147540983</v>
      </c>
      <c r="E30">
        <v>0.16</v>
      </c>
      <c r="F30">
        <v>7.6923076923076927E-2</v>
      </c>
      <c r="G30">
        <v>0.58333333333333337</v>
      </c>
      <c r="H30">
        <v>0.15384615384615385</v>
      </c>
      <c r="I30">
        <v>0.18181818181818182</v>
      </c>
      <c r="J30">
        <v>0.11111111111111113</v>
      </c>
      <c r="K30">
        <v>0.65384615384615385</v>
      </c>
      <c r="L30">
        <v>0.96000000000000019</v>
      </c>
      <c r="M30">
        <v>0.64444444444444438</v>
      </c>
      <c r="N30">
        <v>0.66666666666666663</v>
      </c>
      <c r="O30">
        <v>0.45714285714285718</v>
      </c>
      <c r="P30">
        <v>0.52830188679245271</v>
      </c>
      <c r="Q30">
        <v>0.21739130434782611</v>
      </c>
      <c r="R30">
        <v>0.05</v>
      </c>
      <c r="S30">
        <v>0</v>
      </c>
      <c r="T30">
        <v>0</v>
      </c>
      <c r="U30">
        <v>4.5714285714285714E-2</v>
      </c>
      <c r="V30">
        <v>0</v>
      </c>
      <c r="W30">
        <v>0.19642857142857145</v>
      </c>
      <c r="X30">
        <v>0.46938775510204073</v>
      </c>
      <c r="Y30">
        <v>0.34567901234567899</v>
      </c>
      <c r="Z30">
        <v>0.35897435897435898</v>
      </c>
      <c r="AA30">
        <v>0.2105263157894737</v>
      </c>
      <c r="AB30">
        <v>0.52631578947368418</v>
      </c>
      <c r="AC30">
        <v>0.24285714285714285</v>
      </c>
      <c r="AD30">
        <v>0.18749999999999997</v>
      </c>
      <c r="AE30">
        <v>0.14814814814814817</v>
      </c>
      <c r="AF30">
        <v>0</v>
      </c>
      <c r="AG30">
        <v>0.23636363636363636</v>
      </c>
      <c r="AH30">
        <v>0.70270270270270263</v>
      </c>
      <c r="AI30">
        <v>0.48148148148148145</v>
      </c>
      <c r="AJ30">
        <v>2.3437499999999997E-2</v>
      </c>
      <c r="AL30">
        <v>0.59166666666666667</v>
      </c>
      <c r="AM30">
        <v>0.60215053763440862</v>
      </c>
      <c r="AN30">
        <v>0.26666666666666666</v>
      </c>
      <c r="AO30">
        <v>0.11538461538461538</v>
      </c>
      <c r="AP30">
        <v>0.46153846153846151</v>
      </c>
      <c r="AQ30">
        <v>0</v>
      </c>
      <c r="AS30">
        <v>0.24137931034482757</v>
      </c>
      <c r="AT30">
        <v>0.375</v>
      </c>
      <c r="AU30">
        <v>9.375E-2</v>
      </c>
      <c r="AV30">
        <v>0.16326530612244897</v>
      </c>
      <c r="AW30">
        <v>1.9417475728155342E-2</v>
      </c>
      <c r="AZ30">
        <v>4.3478260869565216E-2</v>
      </c>
      <c r="BA30">
        <v>0</v>
      </c>
      <c r="BB30">
        <v>0</v>
      </c>
      <c r="BD30">
        <v>4.5454545454545456E-2</v>
      </c>
      <c r="BE30">
        <v>9.9999999999999992E-2</v>
      </c>
      <c r="BF30">
        <v>0.63529411764705901</v>
      </c>
      <c r="BG30">
        <v>0.76190476190476208</v>
      </c>
      <c r="BH30">
        <v>0.4</v>
      </c>
      <c r="BI30">
        <v>0</v>
      </c>
      <c r="BY30">
        <v>0</v>
      </c>
      <c r="CR30">
        <v>0.11111111111111113</v>
      </c>
      <c r="CS30">
        <v>0.17857142857142858</v>
      </c>
      <c r="CT30">
        <v>0.2807017543859649</v>
      </c>
      <c r="CU30">
        <v>0.82178217821782185</v>
      </c>
      <c r="CV30">
        <v>0.81538461538461537</v>
      </c>
      <c r="CW30">
        <v>0.73076923076923073</v>
      </c>
      <c r="CX30">
        <v>0</v>
      </c>
      <c r="CY30">
        <v>0</v>
      </c>
      <c r="CZ30">
        <v>0</v>
      </c>
      <c r="DA30">
        <v>0</v>
      </c>
      <c r="DB30">
        <v>0</v>
      </c>
      <c r="DC30">
        <v>0.42268041237113396</v>
      </c>
      <c r="DD30">
        <v>0.75</v>
      </c>
      <c r="DE30">
        <v>0.53846153846153855</v>
      </c>
      <c r="DF30">
        <v>0.27868852459016391</v>
      </c>
      <c r="DI30">
        <v>0.44186046511627908</v>
      </c>
      <c r="DJ30">
        <v>0.31914893617021273</v>
      </c>
      <c r="DK30">
        <v>0.52727272727272723</v>
      </c>
      <c r="DL30">
        <v>0.45</v>
      </c>
      <c r="DM30">
        <v>0.375</v>
      </c>
      <c r="DN30">
        <v>7.6923076923076927E-2</v>
      </c>
      <c r="DO30">
        <v>0.15555555555555556</v>
      </c>
      <c r="DP30">
        <v>0</v>
      </c>
      <c r="DQ30">
        <v>0.4358974358974359</v>
      </c>
      <c r="DR30">
        <v>0.5</v>
      </c>
      <c r="DS30">
        <v>0</v>
      </c>
      <c r="DU30">
        <v>0</v>
      </c>
      <c r="DW30">
        <v>0</v>
      </c>
      <c r="DX30">
        <v>0</v>
      </c>
      <c r="DY30">
        <v>0</v>
      </c>
      <c r="DZ30">
        <v>0</v>
      </c>
      <c r="EA30">
        <v>0</v>
      </c>
      <c r="EC30">
        <v>0.18749999999999997</v>
      </c>
      <c r="ED30">
        <v>0.33333333333333331</v>
      </c>
      <c r="EE30" t="e">
        <v>#DIV/0!</v>
      </c>
      <c r="EF30">
        <v>3.4482758620689655E-2</v>
      </c>
      <c r="EH30">
        <v>0.2</v>
      </c>
      <c r="EI30">
        <v>0.2537313432835821</v>
      </c>
      <c r="EJ30">
        <v>0.94444444444444442</v>
      </c>
      <c r="EK30">
        <v>0.81481481481481488</v>
      </c>
      <c r="EL30">
        <v>0.14545454545454548</v>
      </c>
      <c r="EM30">
        <v>9.2105263157894732E-2</v>
      </c>
      <c r="EN30">
        <v>0.10256410256410256</v>
      </c>
      <c r="EO30">
        <v>0.16981132075471697</v>
      </c>
      <c r="EP30">
        <v>0.20833333333333334</v>
      </c>
      <c r="EQ30">
        <v>0.46153846153846156</v>
      </c>
      <c r="ER30">
        <v>0.4</v>
      </c>
      <c r="ES30">
        <v>0</v>
      </c>
      <c r="ET30">
        <v>0.27272727272727271</v>
      </c>
      <c r="EU30">
        <v>0.33333333333333331</v>
      </c>
      <c r="EV30">
        <v>0.7727272727272726</v>
      </c>
      <c r="EW30">
        <v>0.10714285714285712</v>
      </c>
      <c r="EX30">
        <v>0.29411764705882348</v>
      </c>
      <c r="EY30">
        <v>0</v>
      </c>
      <c r="EZ30">
        <v>0</v>
      </c>
    </row>
    <row r="31" spans="3:178" x14ac:dyDescent="0.25">
      <c r="C31" t="s">
        <v>1150</v>
      </c>
      <c r="D31">
        <v>4.9180327868852458E-2</v>
      </c>
      <c r="E31">
        <v>0.02</v>
      </c>
      <c r="F31">
        <v>0.84615384615384615</v>
      </c>
      <c r="G31">
        <v>0.25</v>
      </c>
      <c r="H31">
        <v>0.38461538461538458</v>
      </c>
      <c r="I31">
        <v>0.45454545454545453</v>
      </c>
      <c r="J31">
        <v>0.22222222222222227</v>
      </c>
      <c r="K31">
        <v>3.8461538461538464E-2</v>
      </c>
      <c r="L31">
        <v>2.0000000000000004E-2</v>
      </c>
      <c r="M31">
        <v>0.22222222222222221</v>
      </c>
      <c r="N31">
        <v>0.16666666666666666</v>
      </c>
      <c r="O31">
        <v>5.7142857142857148E-2</v>
      </c>
      <c r="P31">
        <v>7.5471698113207544E-2</v>
      </c>
      <c r="Q31">
        <v>0.34782608695652178</v>
      </c>
      <c r="R31">
        <v>0.4</v>
      </c>
      <c r="S31">
        <v>0.41666666666666669</v>
      </c>
      <c r="T31">
        <v>0.75555555555555565</v>
      </c>
      <c r="U31">
        <v>0.40571428571428569</v>
      </c>
      <c r="V31">
        <v>0.72881355932203384</v>
      </c>
      <c r="W31">
        <v>1.785714285714286E-2</v>
      </c>
      <c r="X31">
        <v>5.10204081632653E-2</v>
      </c>
      <c r="Y31">
        <v>7.407407407407407E-2</v>
      </c>
      <c r="Z31">
        <v>2.5641025641025644E-2</v>
      </c>
      <c r="AA31">
        <v>5.2631578947368425E-2</v>
      </c>
      <c r="AB31">
        <v>0.12280701754385964</v>
      </c>
      <c r="AC31">
        <v>0.2857142857142857</v>
      </c>
      <c r="AD31">
        <v>0.37499999999999994</v>
      </c>
      <c r="AE31">
        <v>0.55555555555555558</v>
      </c>
      <c r="AF31">
        <v>0.45</v>
      </c>
      <c r="AG31">
        <v>0.10909090909090909</v>
      </c>
      <c r="AH31">
        <v>5.405405405405405E-2</v>
      </c>
      <c r="AI31">
        <v>3.7037037037037035E-2</v>
      </c>
      <c r="AJ31">
        <v>0.84375</v>
      </c>
      <c r="AL31">
        <v>0.23333333333333331</v>
      </c>
      <c r="AM31">
        <v>6.4516129032258063E-2</v>
      </c>
      <c r="AN31">
        <v>0.19999999999999998</v>
      </c>
      <c r="AO31">
        <v>0.34615384615384615</v>
      </c>
      <c r="AP31">
        <v>0.38461538461538458</v>
      </c>
      <c r="AQ31">
        <v>0</v>
      </c>
      <c r="AS31">
        <v>0</v>
      </c>
      <c r="AT31">
        <v>2.777777777777778E-2</v>
      </c>
      <c r="AU31">
        <v>0</v>
      </c>
      <c r="AV31">
        <v>3.0612244897959179E-2</v>
      </c>
      <c r="AW31">
        <v>0</v>
      </c>
      <c r="AZ31">
        <v>0.91304347826086951</v>
      </c>
      <c r="BA31">
        <v>0.88235294117647056</v>
      </c>
      <c r="BB31">
        <v>5.5555555555555559E-2</v>
      </c>
      <c r="BD31">
        <v>0.5</v>
      </c>
      <c r="BE31">
        <v>0.6</v>
      </c>
      <c r="BF31">
        <v>8.2352941176470601E-2</v>
      </c>
      <c r="BG31">
        <v>0.1142857142857143</v>
      </c>
      <c r="BH31">
        <v>0.2</v>
      </c>
      <c r="BI31">
        <v>0</v>
      </c>
      <c r="BY31">
        <v>0.35</v>
      </c>
      <c r="CR31">
        <v>5.5555555555555566E-2</v>
      </c>
      <c r="CS31">
        <v>0.10714285714285715</v>
      </c>
      <c r="CT31">
        <v>3.5087719298245612E-2</v>
      </c>
      <c r="CU31">
        <v>1.9801980198019802E-2</v>
      </c>
      <c r="CV31">
        <v>3.0769230769230771E-2</v>
      </c>
      <c r="CW31">
        <v>7.6923076923076927E-2</v>
      </c>
      <c r="CX31">
        <v>0.3571428571428571</v>
      </c>
      <c r="CY31">
        <v>0.5</v>
      </c>
      <c r="CZ31">
        <v>0.22222222222222227</v>
      </c>
      <c r="DA31">
        <v>0.33333333333333331</v>
      </c>
      <c r="DB31">
        <v>0.58823529411764708</v>
      </c>
      <c r="DC31">
        <v>3.0927835051546386E-2</v>
      </c>
      <c r="DD31">
        <v>7.3529411764705885E-2</v>
      </c>
      <c r="DE31">
        <v>0.15384615384615388</v>
      </c>
      <c r="DF31">
        <v>3.2786885245901641E-2</v>
      </c>
      <c r="DI31">
        <v>0.27906976744186046</v>
      </c>
      <c r="DJ31">
        <v>8.5106382978723402E-2</v>
      </c>
      <c r="DK31">
        <v>0.14545454545454548</v>
      </c>
      <c r="DL31">
        <v>0.15</v>
      </c>
      <c r="DM31">
        <v>0.1875</v>
      </c>
      <c r="DN31">
        <v>0.23076923076923075</v>
      </c>
      <c r="DO31">
        <v>2.2222222222222223E-2</v>
      </c>
      <c r="DP31">
        <v>3.8461538461538464E-2</v>
      </c>
      <c r="DQ31">
        <v>0.38461538461538464</v>
      </c>
      <c r="DR31">
        <v>0.23076923076923075</v>
      </c>
      <c r="DS31">
        <v>0.37499999999999994</v>
      </c>
      <c r="DU31">
        <v>0.12500000000000003</v>
      </c>
      <c r="DW31">
        <v>0.9375</v>
      </c>
      <c r="DX31">
        <v>0.54545454545454541</v>
      </c>
      <c r="DY31">
        <v>0.83720930232558144</v>
      </c>
      <c r="DZ31">
        <v>0.61538461538461542</v>
      </c>
      <c r="EA31">
        <v>0.7142857142857143</v>
      </c>
      <c r="EC31">
        <v>0.25</v>
      </c>
      <c r="ED31">
        <v>0.1176470588235294</v>
      </c>
      <c r="EE31" t="e">
        <v>#DIV/0!</v>
      </c>
      <c r="EF31">
        <v>0.34482758620689652</v>
      </c>
      <c r="EH31">
        <v>0.6</v>
      </c>
      <c r="EI31">
        <v>4.4776119402985072E-2</v>
      </c>
      <c r="EJ31">
        <v>2.3809523809523805E-2</v>
      </c>
      <c r="EK31">
        <v>0.14814814814814814</v>
      </c>
      <c r="EL31">
        <v>9.0909090909090912E-2</v>
      </c>
      <c r="EM31">
        <v>7.8947368421052627E-2</v>
      </c>
      <c r="EN31">
        <v>0</v>
      </c>
      <c r="EO31">
        <v>0.20754716981132074</v>
      </c>
      <c r="EP31">
        <v>0.16666666666666669</v>
      </c>
      <c r="EQ31">
        <v>0.53846153846153855</v>
      </c>
      <c r="ER31">
        <v>0.6</v>
      </c>
      <c r="ES31">
        <v>1</v>
      </c>
      <c r="ET31">
        <v>0.45454545454545453</v>
      </c>
      <c r="EU31">
        <v>0.66666666666666663</v>
      </c>
      <c r="EV31">
        <v>6.0606060606060608E-2</v>
      </c>
      <c r="EW31">
        <v>0.49999999999999994</v>
      </c>
      <c r="EX31">
        <v>0.23529411764705882</v>
      </c>
      <c r="EY31">
        <v>0.15151515151515152</v>
      </c>
      <c r="EZ31">
        <v>0.25</v>
      </c>
    </row>
    <row r="32" spans="3:178" x14ac:dyDescent="0.25">
      <c r="C32" t="s">
        <v>1151</v>
      </c>
      <c r="D32">
        <v>0.26229508196721313</v>
      </c>
      <c r="E32">
        <v>0.5</v>
      </c>
      <c r="F32">
        <v>7.6923076923076927E-2</v>
      </c>
      <c r="G32">
        <v>0.14583333333333334</v>
      </c>
      <c r="H32">
        <v>0.46153846153846151</v>
      </c>
      <c r="I32">
        <v>0.36363636363636365</v>
      </c>
      <c r="J32">
        <v>0.66666666666666674</v>
      </c>
      <c r="K32">
        <v>0.30769230769230771</v>
      </c>
      <c r="L32">
        <v>2.0000000000000004E-2</v>
      </c>
      <c r="M32">
        <v>0.13333333333333333</v>
      </c>
      <c r="N32">
        <v>0.16666666666666666</v>
      </c>
      <c r="O32">
        <v>0.34285714285714286</v>
      </c>
      <c r="P32">
        <v>0.39622641509433959</v>
      </c>
      <c r="Q32">
        <v>0.43478260869565222</v>
      </c>
      <c r="R32">
        <v>0.55000000000000004</v>
      </c>
      <c r="S32">
        <v>0.58333333333333337</v>
      </c>
      <c r="T32">
        <v>0.20000000000000004</v>
      </c>
      <c r="U32">
        <v>0.35428571428571431</v>
      </c>
      <c r="V32">
        <v>8.4745762711864403E-2</v>
      </c>
      <c r="W32">
        <v>0.5625</v>
      </c>
      <c r="X32">
        <v>0.42857142857142855</v>
      </c>
      <c r="Y32">
        <v>0.48148148148148151</v>
      </c>
      <c r="Z32">
        <v>0.58974358974358976</v>
      </c>
      <c r="AA32">
        <v>0.26315789473684209</v>
      </c>
      <c r="AB32">
        <v>0.14035087719298245</v>
      </c>
      <c r="AC32">
        <v>0.12857142857142859</v>
      </c>
      <c r="AD32">
        <v>0.43749999999999994</v>
      </c>
      <c r="AE32">
        <v>0.1851851851851852</v>
      </c>
      <c r="AF32">
        <v>0.5</v>
      </c>
      <c r="AG32">
        <v>0.14545454545454548</v>
      </c>
      <c r="AH32">
        <v>0.14864864864864863</v>
      </c>
      <c r="AI32">
        <v>0.48148148148148145</v>
      </c>
      <c r="AJ32">
        <v>8.59375E-2</v>
      </c>
      <c r="AL32">
        <v>4.9999999999999996E-2</v>
      </c>
      <c r="AM32">
        <v>0.29032258064516137</v>
      </c>
      <c r="AN32">
        <v>0.26666666666666666</v>
      </c>
      <c r="AO32">
        <v>0.46153846153846151</v>
      </c>
      <c r="AP32">
        <v>7.6923076923076927E-2</v>
      </c>
      <c r="AQ32">
        <v>1</v>
      </c>
      <c r="AS32">
        <v>0.75</v>
      </c>
      <c r="AT32">
        <v>0.59722222222222221</v>
      </c>
      <c r="AU32">
        <v>0.88541666666666674</v>
      </c>
      <c r="AV32">
        <v>0.7857142857142857</v>
      </c>
      <c r="AW32">
        <v>0.97087378640776711</v>
      </c>
      <c r="AZ32">
        <v>4.3478260869565216E-2</v>
      </c>
      <c r="BA32">
        <v>0.11764705882352942</v>
      </c>
      <c r="BB32">
        <v>0.94444444444444442</v>
      </c>
      <c r="BD32">
        <v>0.36363636363636365</v>
      </c>
      <c r="BE32">
        <v>6.6666666666666666E-2</v>
      </c>
      <c r="BF32">
        <v>0.24705882352941183</v>
      </c>
      <c r="BG32">
        <v>5.7142857142857148E-2</v>
      </c>
      <c r="BH32">
        <v>0.4</v>
      </c>
      <c r="BI32">
        <v>1</v>
      </c>
      <c r="BY32">
        <v>0.6</v>
      </c>
      <c r="CR32">
        <v>0.16666666666666669</v>
      </c>
      <c r="CS32">
        <v>0.125</v>
      </c>
      <c r="CT32">
        <v>0.17543859649122806</v>
      </c>
      <c r="CU32">
        <v>3.9603960396039604E-2</v>
      </c>
      <c r="CV32">
        <v>0.15384615384615385</v>
      </c>
      <c r="CW32">
        <v>0.19230769230769229</v>
      </c>
      <c r="CX32">
        <v>0.5714285714285714</v>
      </c>
      <c r="CY32">
        <v>0.5</v>
      </c>
      <c r="CZ32">
        <v>0.77777777777777779</v>
      </c>
      <c r="DA32">
        <v>0.33333333333333331</v>
      </c>
      <c r="DB32">
        <v>0.41176470588235292</v>
      </c>
      <c r="DC32">
        <v>0.51546391752577314</v>
      </c>
      <c r="DD32">
        <v>0.17647058823529413</v>
      </c>
      <c r="DE32">
        <v>0.26923076923076927</v>
      </c>
      <c r="DF32">
        <v>0.65573770491803274</v>
      </c>
      <c r="DI32">
        <v>0.27906976744186046</v>
      </c>
      <c r="DJ32">
        <v>0.57446808510638303</v>
      </c>
      <c r="DK32">
        <v>0.32727272727272727</v>
      </c>
      <c r="DL32">
        <v>0.4</v>
      </c>
      <c r="DM32">
        <v>0.4375</v>
      </c>
      <c r="DN32">
        <v>0.61538461538461542</v>
      </c>
      <c r="DO32">
        <v>0.8222222222222223</v>
      </c>
      <c r="DP32">
        <v>0.96153846153846145</v>
      </c>
      <c r="DQ32">
        <v>0.17948717948717949</v>
      </c>
      <c r="DR32">
        <v>0.15384615384615385</v>
      </c>
      <c r="DS32">
        <v>0.625</v>
      </c>
      <c r="DU32">
        <v>0.875</v>
      </c>
      <c r="DW32">
        <v>6.25E-2</v>
      </c>
      <c r="DX32">
        <v>0.45454545454545453</v>
      </c>
      <c r="DY32">
        <v>0.16279069767441859</v>
      </c>
      <c r="DZ32">
        <v>0.38461538461538458</v>
      </c>
      <c r="EA32">
        <v>0.28571428571428575</v>
      </c>
      <c r="EC32">
        <v>0.25</v>
      </c>
      <c r="ED32">
        <v>0.15686274509803921</v>
      </c>
      <c r="EE32" t="e">
        <v>#DIV/0!</v>
      </c>
      <c r="EF32">
        <v>0.12068965517241377</v>
      </c>
      <c r="EH32">
        <v>0.2</v>
      </c>
      <c r="EI32">
        <v>0.47761194029850745</v>
      </c>
      <c r="EJ32">
        <v>0</v>
      </c>
      <c r="EK32">
        <v>2.5462962962962965E-2</v>
      </c>
      <c r="EL32">
        <v>0.4</v>
      </c>
      <c r="EM32">
        <v>0.61842105263157898</v>
      </c>
      <c r="EN32">
        <v>0.24358974358974356</v>
      </c>
      <c r="EO32">
        <v>1.8867924528301886E-2</v>
      </c>
      <c r="EP32">
        <v>4.1666666666666671E-2</v>
      </c>
      <c r="EQ32">
        <v>0</v>
      </c>
      <c r="ER32">
        <v>0</v>
      </c>
      <c r="ES32">
        <v>0</v>
      </c>
      <c r="ET32">
        <v>0.27272727272727271</v>
      </c>
      <c r="EU32">
        <v>0</v>
      </c>
      <c r="EV32">
        <v>0.10606060606060605</v>
      </c>
      <c r="EW32">
        <v>0.17857142857142855</v>
      </c>
      <c r="EX32">
        <v>2.9411764705882353E-2</v>
      </c>
      <c r="EY32">
        <v>0.21212121212121213</v>
      </c>
      <c r="EZ32">
        <v>0.74999999999999989</v>
      </c>
    </row>
    <row r="33" spans="3:156" x14ac:dyDescent="0.25">
      <c r="C33" t="s">
        <v>1152</v>
      </c>
      <c r="EC33">
        <v>7.2</v>
      </c>
      <c r="ED33">
        <v>0.2</v>
      </c>
      <c r="EE33">
        <v>0.8</v>
      </c>
      <c r="EF33">
        <v>52.300000000000004</v>
      </c>
      <c r="EK33">
        <v>1.1574074074074073E-2</v>
      </c>
    </row>
    <row r="34" spans="3:156" x14ac:dyDescent="0.25">
      <c r="C34" t="s">
        <v>1134</v>
      </c>
      <c r="D34">
        <v>0.77516059957173444</v>
      </c>
      <c r="E34">
        <v>0.51502145922746778</v>
      </c>
      <c r="F34">
        <v>0.60628019323671489</v>
      </c>
      <c r="G34">
        <v>0.66343825665859568</v>
      </c>
      <c r="H34">
        <v>0.62899262899262909</v>
      </c>
      <c r="I34">
        <v>0.62628865979381443</v>
      </c>
      <c r="J34">
        <v>0.59693877551020413</v>
      </c>
      <c r="K34">
        <v>0.57800511508951413</v>
      </c>
      <c r="L34">
        <v>0.89254108723135273</v>
      </c>
      <c r="M34">
        <v>0.66911764705882359</v>
      </c>
      <c r="N34">
        <v>0.67237163814180934</v>
      </c>
      <c r="O34">
        <v>0.67602591792656597</v>
      </c>
      <c r="P34">
        <v>0.64215686274509798</v>
      </c>
      <c r="Q34">
        <v>0.65853658536585369</v>
      </c>
      <c r="R34">
        <v>0.65693430656934315</v>
      </c>
      <c r="S34">
        <v>0.58313817330210771</v>
      </c>
      <c r="T34">
        <v>0.76098901098901084</v>
      </c>
      <c r="U34">
        <v>0.73374613003095968</v>
      </c>
      <c r="V34">
        <v>0.64539007092198575</v>
      </c>
      <c r="W34">
        <v>0.68948655256723701</v>
      </c>
      <c r="X34">
        <v>0.7531806615776081</v>
      </c>
      <c r="Y34">
        <v>0.74686716791979957</v>
      </c>
      <c r="Z34">
        <v>0.83490566037735847</v>
      </c>
      <c r="AA34">
        <v>0.69298245614035092</v>
      </c>
      <c r="AB34">
        <v>0.64965197215777259</v>
      </c>
      <c r="AC34">
        <v>0.70663265306122447</v>
      </c>
      <c r="AD34">
        <v>0.60381861575178997</v>
      </c>
      <c r="AE34">
        <v>0.62499999999999989</v>
      </c>
      <c r="AF34">
        <v>0.6842105263157896</v>
      </c>
      <c r="AG34">
        <v>0.62899786780383793</v>
      </c>
      <c r="AH34">
        <v>0.53596287703016243</v>
      </c>
      <c r="AI34">
        <v>0.57967667436489612</v>
      </c>
      <c r="AJ34">
        <v>0.8042895442359248</v>
      </c>
      <c r="AL34">
        <v>0.638676844783715</v>
      </c>
      <c r="AM34">
        <v>0.81794871794871793</v>
      </c>
      <c r="AN34">
        <v>0.8</v>
      </c>
      <c r="AO34">
        <v>0.76433121019108263</v>
      </c>
      <c r="AP34">
        <v>0.84232365145228216</v>
      </c>
      <c r="AQ34">
        <v>0.75308641975308643</v>
      </c>
      <c r="AS34">
        <v>0.62190352020860484</v>
      </c>
      <c r="AT34">
        <v>0.568075117370892</v>
      </c>
      <c r="AU34">
        <v>0.70351758793969843</v>
      </c>
      <c r="AV34">
        <v>0.52956298200514129</v>
      </c>
      <c r="AW34">
        <v>0.65796344647519578</v>
      </c>
      <c r="AZ34">
        <v>0.75721153846153832</v>
      </c>
      <c r="BA34">
        <v>0.73621103117505993</v>
      </c>
      <c r="BB34">
        <v>0.61124694376528121</v>
      </c>
      <c r="BD34">
        <v>0.67067307692307676</v>
      </c>
      <c r="BE34">
        <v>0.67772511848341233</v>
      </c>
      <c r="BF34">
        <v>0.76498800959232616</v>
      </c>
      <c r="BG34">
        <v>0.66915422885572129</v>
      </c>
      <c r="BH34">
        <v>0.67458432304037996</v>
      </c>
      <c r="BI34">
        <v>0.63888888888888873</v>
      </c>
      <c r="BY34">
        <v>0.6410891089108911</v>
      </c>
      <c r="CR34">
        <v>0.5399159663865547</v>
      </c>
      <c r="CS34">
        <v>0.59051724137931039</v>
      </c>
      <c r="CT34">
        <v>0.59286463798530953</v>
      </c>
      <c r="CU34">
        <v>0.67245657568238193</v>
      </c>
      <c r="CV34">
        <v>0.63440860215053763</v>
      </c>
      <c r="CW34">
        <v>0.6856435643564357</v>
      </c>
      <c r="CX34">
        <v>0.64439140811455853</v>
      </c>
      <c r="CY34">
        <v>0.61448598130841126</v>
      </c>
      <c r="CZ34">
        <v>0.5505882352941176</v>
      </c>
      <c r="DA34">
        <v>0.74633123689727476</v>
      </c>
      <c r="DB34">
        <v>0.68192219679633881</v>
      </c>
      <c r="DC34">
        <v>0.74731182795698936</v>
      </c>
      <c r="DD34">
        <v>0.81670533642691423</v>
      </c>
      <c r="DE34">
        <v>0.83086680761099352</v>
      </c>
      <c r="DF34">
        <v>0.81384248210023857</v>
      </c>
      <c r="DI34">
        <v>0.68370986920332943</v>
      </c>
      <c r="DJ34">
        <v>0.61520737327188935</v>
      </c>
      <c r="DK34">
        <v>0.80597014925373123</v>
      </c>
      <c r="DL34">
        <v>0.71662763466042156</v>
      </c>
      <c r="DM34">
        <v>0.83826879271070609</v>
      </c>
      <c r="DN34">
        <v>0.69574468085106389</v>
      </c>
      <c r="DO34">
        <v>0.77045454545454539</v>
      </c>
      <c r="DP34">
        <v>0.81729598051157137</v>
      </c>
      <c r="DQ34">
        <v>0.72406181015452542</v>
      </c>
      <c r="DR34">
        <v>0.58823529411764697</v>
      </c>
      <c r="DS34">
        <v>0.59860788863109049</v>
      </c>
      <c r="DU34">
        <v>0.75167785234899342</v>
      </c>
      <c r="DW34">
        <v>0.77037037037037026</v>
      </c>
      <c r="DX34">
        <v>0.63097949886104776</v>
      </c>
      <c r="DY34">
        <v>0.69786729857819896</v>
      </c>
      <c r="DZ34">
        <v>0.71563981042654035</v>
      </c>
      <c r="EA34">
        <v>0.6369863013698629</v>
      </c>
      <c r="EC34">
        <v>0.46153846153846156</v>
      </c>
      <c r="ED34">
        <v>0.47537473233404709</v>
      </c>
      <c r="EE34">
        <v>0.51724137931034486</v>
      </c>
      <c r="EF34">
        <v>0.89423076923076927</v>
      </c>
      <c r="EH34">
        <v>0.79318181818181832</v>
      </c>
      <c r="EI34">
        <v>0.55710955710955723</v>
      </c>
      <c r="EJ34">
        <v>0.81600000000000006</v>
      </c>
      <c r="EL34">
        <v>0.61637931034482751</v>
      </c>
      <c r="EM34">
        <v>0.5365296803652968</v>
      </c>
      <c r="EN34">
        <v>0.62903225806451624</v>
      </c>
      <c r="EO34">
        <v>0.74298056155507552</v>
      </c>
      <c r="EP34">
        <v>0.66811279826464209</v>
      </c>
      <c r="EQ34">
        <v>0.73148148148148151</v>
      </c>
      <c r="ER34">
        <v>0.703962703962704</v>
      </c>
      <c r="ES34">
        <v>0.70693512304250561</v>
      </c>
      <c r="ET34">
        <v>0.66584766584766597</v>
      </c>
      <c r="EU34">
        <v>0.7761904761904761</v>
      </c>
      <c r="EV34">
        <v>0.80365296803652964</v>
      </c>
      <c r="EW34">
        <v>0.84188034188034178</v>
      </c>
      <c r="EX34">
        <v>0.77494692144373667</v>
      </c>
      <c r="EY34">
        <v>0.63180827886710245</v>
      </c>
      <c r="EZ34">
        <v>0.6869158878504672</v>
      </c>
    </row>
    <row r="35" spans="3:156" x14ac:dyDescent="0.25">
      <c r="C35" t="s">
        <v>1153</v>
      </c>
      <c r="D35">
        <v>0.85245901639344268</v>
      </c>
      <c r="E35">
        <v>3.5</v>
      </c>
      <c r="F35">
        <v>0.29227053140096615</v>
      </c>
      <c r="G35">
        <v>0.29055690072639229</v>
      </c>
      <c r="H35">
        <v>0.31203931203931207</v>
      </c>
      <c r="I35">
        <v>0.28608247422680411</v>
      </c>
      <c r="J35">
        <v>0.25510204081632654</v>
      </c>
      <c r="K35">
        <v>0.29411764705882354</v>
      </c>
      <c r="L35">
        <v>0.37000000000000011</v>
      </c>
      <c r="M35">
        <v>0.23774509803921567</v>
      </c>
      <c r="N35">
        <v>0.24205378973105135</v>
      </c>
      <c r="O35">
        <v>3.1999999999999997</v>
      </c>
      <c r="P35">
        <v>0.21813725490196076</v>
      </c>
      <c r="Q35">
        <v>0.22926829268292684</v>
      </c>
      <c r="R35">
        <v>0.22627737226277378</v>
      </c>
      <c r="S35">
        <v>0.2576112412177986</v>
      </c>
      <c r="T35">
        <v>0.2005494505494505</v>
      </c>
      <c r="U35">
        <v>0.22910216718266252</v>
      </c>
      <c r="V35">
        <v>0.27895981087470451</v>
      </c>
      <c r="W35">
        <v>0.7321428571428571</v>
      </c>
      <c r="X35">
        <v>0.64285714285714279</v>
      </c>
      <c r="Y35">
        <v>1.0123456790123457</v>
      </c>
      <c r="Z35">
        <v>1.6153846153846154</v>
      </c>
      <c r="AA35">
        <v>1.131578947368421</v>
      </c>
      <c r="AB35">
        <v>1.7192982456140351</v>
      </c>
      <c r="AC35">
        <v>0.22193877551020405</v>
      </c>
      <c r="AD35">
        <v>0.29832935560859192</v>
      </c>
      <c r="AE35">
        <v>0.25235849056603771</v>
      </c>
      <c r="AF35">
        <v>0.15311004784688997</v>
      </c>
      <c r="AG35">
        <v>1.9454545454545453</v>
      </c>
      <c r="AH35">
        <v>2.0540540540540535</v>
      </c>
      <c r="AI35">
        <v>0.29330254041570442</v>
      </c>
      <c r="AJ35">
        <v>0.35937499999999994</v>
      </c>
      <c r="AL35">
        <v>0.78333333333333333</v>
      </c>
      <c r="AM35">
        <v>0.44086021505376344</v>
      </c>
      <c r="AN35">
        <v>3.0666666666666664</v>
      </c>
      <c r="AO35">
        <v>1.7692307692307689</v>
      </c>
      <c r="AP35">
        <v>3.5384615384615379</v>
      </c>
      <c r="AQ35">
        <v>0.19753086419753085</v>
      </c>
      <c r="AS35">
        <v>1.017241379310345</v>
      </c>
      <c r="AT35">
        <v>2.0416666666666665</v>
      </c>
      <c r="AU35">
        <v>1.1770833333333335</v>
      </c>
      <c r="AV35">
        <v>1.510204081632653</v>
      </c>
      <c r="AW35">
        <v>1.2135922330097089</v>
      </c>
      <c r="AZ35">
        <v>0.14903846153846151</v>
      </c>
      <c r="BA35">
        <v>0.17745803357314149</v>
      </c>
      <c r="BB35">
        <v>0.29339853300733498</v>
      </c>
      <c r="BD35">
        <v>4.8181818181818175</v>
      </c>
      <c r="BE35">
        <v>3.2333333333333329</v>
      </c>
      <c r="BF35">
        <v>1.047058823529412</v>
      </c>
      <c r="BG35">
        <v>1.0761904761904764</v>
      </c>
      <c r="BH35">
        <v>0.24465558194774348</v>
      </c>
      <c r="BI35">
        <v>0.23842592592592587</v>
      </c>
      <c r="BY35">
        <v>0.21039603960396042</v>
      </c>
      <c r="CR35">
        <v>4.1111111111111116</v>
      </c>
      <c r="CS35">
        <v>1.8571428571428574</v>
      </c>
      <c r="CT35">
        <v>1.736842105263158</v>
      </c>
      <c r="CU35">
        <v>1.0693069306930694</v>
      </c>
      <c r="CV35">
        <v>0.271505376344086</v>
      </c>
      <c r="CW35">
        <v>0.25742574257425743</v>
      </c>
      <c r="CX35">
        <v>0.23389021479713606</v>
      </c>
      <c r="CY35">
        <v>0.21495327102803738</v>
      </c>
      <c r="CZ35">
        <v>0.25647058823529412</v>
      </c>
      <c r="DA35">
        <v>0.16771488469601678</v>
      </c>
      <c r="DB35">
        <v>0.20366132723112132</v>
      </c>
      <c r="DC35">
        <v>0.7010309278350515</v>
      </c>
      <c r="DD35">
        <v>0.89705882352941169</v>
      </c>
      <c r="DE35">
        <v>2.7307692307692308</v>
      </c>
      <c r="DF35">
        <v>1.1311475409836065</v>
      </c>
      <c r="DI35">
        <v>0.22948870392390014</v>
      </c>
      <c r="DJ35">
        <v>0.34562211981566815</v>
      </c>
      <c r="DK35">
        <v>0.12686567164179102</v>
      </c>
      <c r="DL35">
        <v>0.22248243559718969</v>
      </c>
      <c r="DM35">
        <v>0.15489749430523919</v>
      </c>
      <c r="DN35">
        <v>0.18723404255319151</v>
      </c>
      <c r="DO35">
        <v>0.17500000000000002</v>
      </c>
      <c r="DP35">
        <v>0.17417783191230213</v>
      </c>
      <c r="DQ35">
        <v>0.24944812362030908</v>
      </c>
      <c r="DR35">
        <v>0.3303167420814479</v>
      </c>
      <c r="DS35">
        <v>0.29930394431554525</v>
      </c>
      <c r="DU35">
        <v>0.15212527964205819</v>
      </c>
      <c r="DW35">
        <v>0.12098765432098764</v>
      </c>
      <c r="DX35">
        <v>0.21640091116173119</v>
      </c>
      <c r="DY35">
        <v>0.17061611374407581</v>
      </c>
      <c r="DZ35">
        <v>0.19431279620853081</v>
      </c>
      <c r="EA35">
        <v>0.26484018264840181</v>
      </c>
      <c r="EC35">
        <v>0.28054298642533942</v>
      </c>
      <c r="ED35">
        <v>0.26766595289079226</v>
      </c>
      <c r="EE35">
        <v>0.28735632183908044</v>
      </c>
      <c r="EF35">
        <v>0</v>
      </c>
      <c r="EH35">
        <v>0.13863636363636364</v>
      </c>
      <c r="EI35">
        <v>2.1940298507462686</v>
      </c>
      <c r="EJ35">
        <v>0.51587301587301582</v>
      </c>
      <c r="EK35">
        <v>11.8</v>
      </c>
      <c r="EL35">
        <v>2.2363636363636363</v>
      </c>
      <c r="EM35">
        <v>1.8421052631578949</v>
      </c>
      <c r="EN35">
        <v>1.487179487179487</v>
      </c>
      <c r="EO35">
        <v>1.4905660377358489</v>
      </c>
      <c r="EP35">
        <v>4.916666666666667</v>
      </c>
      <c r="EQ35">
        <v>0.24305555555555555</v>
      </c>
      <c r="ER35">
        <v>0.23310023310023312</v>
      </c>
      <c r="ES35">
        <v>0.25727069351230425</v>
      </c>
      <c r="ET35">
        <v>0.30466830466830469</v>
      </c>
      <c r="EU35">
        <v>0.2095238095238095</v>
      </c>
      <c r="EV35">
        <v>1.1515151515151514</v>
      </c>
      <c r="EW35">
        <v>2.2857142857142856</v>
      </c>
      <c r="EX35">
        <v>2.4999999999999996</v>
      </c>
      <c r="EY35">
        <v>4.0909090909090908</v>
      </c>
      <c r="EZ35">
        <v>0.21728971962616822</v>
      </c>
    </row>
    <row r="36" spans="3:156" x14ac:dyDescent="0.25">
      <c r="C36" t="s">
        <v>1154</v>
      </c>
      <c r="D36">
        <v>0.2950819672131148</v>
      </c>
      <c r="E36">
        <v>0.6</v>
      </c>
      <c r="F36">
        <v>6.7632850241545875E-2</v>
      </c>
      <c r="G36">
        <v>3.1476997578692496E-2</v>
      </c>
      <c r="H36">
        <v>4.9140049140049144E-2</v>
      </c>
      <c r="I36">
        <v>7.7319587628865968E-2</v>
      </c>
      <c r="J36">
        <v>0.12500000000000003</v>
      </c>
      <c r="K36">
        <v>0.10485933503836316</v>
      </c>
      <c r="L36">
        <v>0</v>
      </c>
      <c r="M36">
        <v>8.0882352941176475E-2</v>
      </c>
      <c r="N36">
        <v>7.8239608801956004E-2</v>
      </c>
      <c r="O36">
        <v>0.94285714285714284</v>
      </c>
      <c r="P36">
        <v>0.12254901960784312</v>
      </c>
      <c r="Q36">
        <v>7.8048780487804878E-2</v>
      </c>
      <c r="R36">
        <v>9.732360097323603E-2</v>
      </c>
      <c r="S36">
        <v>0.13583138173302109</v>
      </c>
      <c r="T36">
        <v>3.2967032967032961E-2</v>
      </c>
      <c r="U36">
        <v>3.4055727554179564E-2</v>
      </c>
      <c r="V36">
        <v>6.3829787234042548E-2</v>
      </c>
      <c r="W36">
        <v>0.19642857142857145</v>
      </c>
      <c r="X36">
        <v>0.27551020408163263</v>
      </c>
      <c r="Y36">
        <v>0.1234567901234568</v>
      </c>
      <c r="Z36">
        <v>5.1282051282051287E-2</v>
      </c>
      <c r="AA36">
        <v>0.17105263157894737</v>
      </c>
      <c r="AB36">
        <v>0.70175438596491224</v>
      </c>
      <c r="AC36">
        <v>5.10204081632653E-2</v>
      </c>
      <c r="AD36">
        <v>6.9212410501193311E-2</v>
      </c>
      <c r="AE36">
        <v>4.4811320754716971E-2</v>
      </c>
      <c r="AF36">
        <v>0.10526315789473686</v>
      </c>
      <c r="AG36">
        <v>0.65454545454545454</v>
      </c>
      <c r="AH36">
        <v>0.49999999999999994</v>
      </c>
      <c r="AI36">
        <v>9.237875288683603E-2</v>
      </c>
      <c r="AJ36">
        <v>0.10937499999999999</v>
      </c>
      <c r="AL36">
        <v>0.25833333333333336</v>
      </c>
      <c r="AM36">
        <v>0.25806451612903225</v>
      </c>
      <c r="AN36">
        <v>2.9333333333333336</v>
      </c>
      <c r="AO36">
        <v>2.1538461538461537</v>
      </c>
      <c r="AP36">
        <v>1.9230769230769229</v>
      </c>
      <c r="AQ36">
        <v>2.9629629629629627E-2</v>
      </c>
      <c r="AS36">
        <v>0.21551724137931036</v>
      </c>
      <c r="AT36">
        <v>0.43055555555555558</v>
      </c>
      <c r="AU36">
        <v>2.0833333333333336E-2</v>
      </c>
      <c r="AV36">
        <v>0.32653061224489793</v>
      </c>
      <c r="AW36">
        <v>3.8834951456310683E-2</v>
      </c>
      <c r="AZ36">
        <v>7.6923076923076913E-2</v>
      </c>
      <c r="BA36">
        <v>7.1942446043165464E-2</v>
      </c>
      <c r="BB36">
        <v>8.557457212713937E-2</v>
      </c>
      <c r="BD36">
        <v>1.2272727272727273</v>
      </c>
      <c r="BE36">
        <v>1.0333333333333334</v>
      </c>
      <c r="BF36">
        <v>3.529411764705883E-2</v>
      </c>
      <c r="BG36">
        <v>8.5714285714285729E-2</v>
      </c>
      <c r="BH36">
        <v>3.5629453681710214E-2</v>
      </c>
      <c r="BI36">
        <v>8.5648148148148126E-2</v>
      </c>
      <c r="BY36">
        <v>0.12871287128712872</v>
      </c>
      <c r="CR36">
        <v>1.5277777777777779</v>
      </c>
      <c r="CS36">
        <v>0.8928571428571429</v>
      </c>
      <c r="CT36">
        <v>1.1578947368421051</v>
      </c>
      <c r="CU36">
        <v>0.11881188118811881</v>
      </c>
      <c r="CV36">
        <v>2.4193548387096774E-2</v>
      </c>
      <c r="CW36">
        <v>3.2178217821782179E-2</v>
      </c>
      <c r="CX36">
        <v>6.2052505966587117E-2</v>
      </c>
      <c r="CY36">
        <v>0.10747663551401869</v>
      </c>
      <c r="CZ36">
        <v>0.13176470588235292</v>
      </c>
      <c r="DA36">
        <v>2.9350104821802937E-2</v>
      </c>
      <c r="DB36">
        <v>8.6956521739130432E-2</v>
      </c>
      <c r="DC36">
        <v>0.20618556701030927</v>
      </c>
      <c r="DD36">
        <v>0.26470588235294118</v>
      </c>
      <c r="DE36">
        <v>0.26923076923076927</v>
      </c>
      <c r="DF36">
        <v>9.8360655737704902E-2</v>
      </c>
      <c r="DI36">
        <v>6.0642092746730082E-2</v>
      </c>
      <c r="DJ36">
        <v>3.4562211981566816E-2</v>
      </c>
      <c r="DK36">
        <v>5.4726368159203981E-2</v>
      </c>
      <c r="DL36">
        <v>4.4496487119437933E-2</v>
      </c>
      <c r="DM36">
        <v>2.2779043280182236E-3</v>
      </c>
      <c r="DN36">
        <v>4.2553191489361701E-2</v>
      </c>
      <c r="DO36">
        <v>2.9545454545454545E-2</v>
      </c>
      <c r="DP36">
        <v>0</v>
      </c>
      <c r="DQ36">
        <v>2.4282560706401769E-2</v>
      </c>
      <c r="DR36">
        <v>3.846153846153845E-2</v>
      </c>
      <c r="DS36">
        <v>5.5684454756380508E-2</v>
      </c>
      <c r="DU36">
        <v>4.9217002237136473E-2</v>
      </c>
      <c r="DW36">
        <v>6.6666666666666666E-2</v>
      </c>
      <c r="DX36">
        <v>9.5671981776765364E-2</v>
      </c>
      <c r="DY36">
        <v>8.1753554502369666E-2</v>
      </c>
      <c r="DZ36">
        <v>3.3175355450236969E-2</v>
      </c>
      <c r="EA36">
        <v>7.3059360730593603E-2</v>
      </c>
      <c r="EC36">
        <v>0.16063348416289594</v>
      </c>
      <c r="ED36">
        <v>0.12419700214132762</v>
      </c>
      <c r="EE36">
        <v>0.13793103448275862</v>
      </c>
      <c r="EF36">
        <v>5.7692307692307689E-2</v>
      </c>
      <c r="EH36">
        <v>4.0909090909090916E-2</v>
      </c>
      <c r="EI36">
        <v>0.37313432835820892</v>
      </c>
      <c r="EJ36">
        <v>0</v>
      </c>
      <c r="EK36">
        <v>42.176870748299322</v>
      </c>
      <c r="EL36">
        <v>0.5636363636363636</v>
      </c>
      <c r="EM36">
        <v>0.57894736842105265</v>
      </c>
      <c r="EN36">
        <v>0.23076923076923075</v>
      </c>
      <c r="EO36">
        <v>0.13207547169811318</v>
      </c>
      <c r="EP36">
        <v>0.83333333333333337</v>
      </c>
      <c r="EQ36">
        <v>2.5462962962962965E-2</v>
      </c>
      <c r="ER36">
        <v>6.993006993006993E-3</v>
      </c>
      <c r="ES36">
        <v>4.4742729306487695E-3</v>
      </c>
      <c r="ET36">
        <v>9.8280098280098295E-3</v>
      </c>
      <c r="EU36">
        <v>4.7619047619047615E-3</v>
      </c>
      <c r="EV36">
        <v>7.5757575757575746E-2</v>
      </c>
      <c r="EW36">
        <v>7.1428571428571425E-2</v>
      </c>
      <c r="EX36">
        <v>0.11764705882352941</v>
      </c>
      <c r="EY36">
        <v>0.39393939393939398</v>
      </c>
      <c r="EZ36">
        <v>4.9065420560747662E-2</v>
      </c>
    </row>
    <row r="37" spans="3:156" x14ac:dyDescent="0.25">
      <c r="C37" t="s">
        <v>1155</v>
      </c>
      <c r="D37">
        <v>8.1967213114754106E-2</v>
      </c>
      <c r="E37">
        <v>0.1</v>
      </c>
      <c r="F37">
        <v>1.6908212560386469E-2</v>
      </c>
      <c r="G37">
        <v>1.6949152542372881E-2</v>
      </c>
      <c r="H37">
        <v>9.8280098280098295E-3</v>
      </c>
      <c r="I37">
        <v>5.1546391752577319E-3</v>
      </c>
      <c r="J37">
        <v>7.6530612244897966E-3</v>
      </c>
      <c r="K37">
        <v>1.0230179028132993E-2</v>
      </c>
      <c r="L37">
        <v>5.5000000000000014E-2</v>
      </c>
      <c r="M37">
        <v>4.9019607843137263E-3</v>
      </c>
      <c r="N37">
        <v>0</v>
      </c>
      <c r="O37">
        <v>0</v>
      </c>
      <c r="P37">
        <v>4.9019607843137254E-3</v>
      </c>
      <c r="Q37">
        <v>9.7560975609756097E-3</v>
      </c>
      <c r="R37">
        <v>0</v>
      </c>
      <c r="S37">
        <v>9.3676814988290415E-3</v>
      </c>
      <c r="T37">
        <v>5.4945054945054941E-3</v>
      </c>
      <c r="U37">
        <v>3.0959752321981422E-3</v>
      </c>
      <c r="V37">
        <v>1.1820330969267137E-2</v>
      </c>
      <c r="W37">
        <v>1.785714285714286E-2</v>
      </c>
      <c r="X37">
        <v>2.0408163265306121E-2</v>
      </c>
      <c r="Y37">
        <v>1.234567901234568E-2</v>
      </c>
      <c r="Z37">
        <v>0.10256410256410257</v>
      </c>
      <c r="AA37">
        <v>6.5789473684210523E-2</v>
      </c>
      <c r="AB37">
        <v>1.7543859649122806E-2</v>
      </c>
      <c r="AC37">
        <v>1.7857142857142856E-2</v>
      </c>
      <c r="AD37">
        <v>2.3866348448687352E-3</v>
      </c>
      <c r="AE37">
        <v>2.3584905660377358E-3</v>
      </c>
      <c r="AF37">
        <v>9.5693779904306234E-3</v>
      </c>
      <c r="AG37">
        <v>5.4545454545454543E-2</v>
      </c>
      <c r="AH37">
        <v>5.405405405405405E-2</v>
      </c>
      <c r="AI37">
        <v>9.2378752886836044E-3</v>
      </c>
      <c r="AJ37">
        <v>5.4687499999999993E-2</v>
      </c>
      <c r="AL37">
        <v>1.6666666666666666E-2</v>
      </c>
      <c r="AM37">
        <v>6.4516129032258063E-2</v>
      </c>
      <c r="AN37">
        <v>0.19999999999999998</v>
      </c>
      <c r="AO37">
        <v>0.26923076923076922</v>
      </c>
      <c r="AP37">
        <v>0.30769230769230771</v>
      </c>
      <c r="AQ37">
        <v>7.4074074074074068E-3</v>
      </c>
      <c r="AS37">
        <v>8.6206896551724137E-3</v>
      </c>
      <c r="AT37">
        <v>8.3333333333333329E-2</v>
      </c>
      <c r="AU37">
        <v>1.0416666666666668E-2</v>
      </c>
      <c r="AV37">
        <v>1.020408163265306E-2</v>
      </c>
      <c r="AW37">
        <v>9.7087378640776708E-3</v>
      </c>
      <c r="AZ37">
        <v>1.442307692307692E-2</v>
      </c>
      <c r="BA37">
        <v>1.1990407673860911E-2</v>
      </c>
      <c r="BB37">
        <v>7.3349633251833741E-3</v>
      </c>
      <c r="BD37">
        <v>9.0909090909090912E-2</v>
      </c>
      <c r="BE37">
        <v>6.6666666666666666E-2</v>
      </c>
      <c r="BF37">
        <v>4.7058823529411778E-2</v>
      </c>
      <c r="BG37">
        <v>3.8095238095238106E-2</v>
      </c>
      <c r="BH37">
        <v>2.1377672209026127E-2</v>
      </c>
      <c r="BI37">
        <v>1.3888888888888885E-2</v>
      </c>
      <c r="BY37">
        <v>7.4257425742574254E-3</v>
      </c>
      <c r="CR37">
        <v>8.3333333333333343E-2</v>
      </c>
      <c r="CS37">
        <v>5.3571428571428575E-2</v>
      </c>
      <c r="CT37">
        <v>0</v>
      </c>
      <c r="CU37">
        <v>0</v>
      </c>
      <c r="CV37">
        <v>0</v>
      </c>
      <c r="CW37">
        <v>0</v>
      </c>
      <c r="CX37">
        <v>9.5465393794749408E-3</v>
      </c>
      <c r="CY37">
        <v>9.3457943925233655E-3</v>
      </c>
      <c r="CZ37">
        <v>2.1176470588235293E-2</v>
      </c>
      <c r="DA37">
        <v>6.2893081761006293E-3</v>
      </c>
      <c r="DB37">
        <v>6.8649885583524032E-3</v>
      </c>
      <c r="DC37">
        <v>3.0927835051546386E-2</v>
      </c>
      <c r="DD37">
        <v>0</v>
      </c>
      <c r="DE37">
        <v>3.8461538461538471E-2</v>
      </c>
      <c r="DF37">
        <v>1.6393442622950821E-2</v>
      </c>
      <c r="DI37">
        <v>3.5671819262782403E-3</v>
      </c>
      <c r="DJ37">
        <v>4.608294930875576E-3</v>
      </c>
      <c r="DK37">
        <v>2.4875621890547263E-3</v>
      </c>
      <c r="DL37">
        <v>4.6838407494145199E-3</v>
      </c>
      <c r="DM37">
        <v>2.2779043280182236E-3</v>
      </c>
      <c r="DN37">
        <v>1.276595744680851E-2</v>
      </c>
      <c r="DO37">
        <v>2.2727272727272731E-3</v>
      </c>
      <c r="DP37">
        <v>1.2180267965895253E-3</v>
      </c>
      <c r="DQ37">
        <v>2.2075055187637973E-3</v>
      </c>
      <c r="DR37">
        <v>4.5248868778280538E-3</v>
      </c>
      <c r="DS37">
        <v>0</v>
      </c>
      <c r="DU37">
        <v>6.7114093959731551E-3</v>
      </c>
      <c r="DW37">
        <v>1.7283950617283945E-2</v>
      </c>
      <c r="DX37">
        <v>1.8223234624145785E-2</v>
      </c>
      <c r="DY37">
        <v>1.7772511848341232E-2</v>
      </c>
      <c r="DZ37">
        <v>1.1848341232227489E-2</v>
      </c>
      <c r="EA37">
        <v>9.1324200913242004E-3</v>
      </c>
      <c r="EC37">
        <v>0</v>
      </c>
      <c r="ED37">
        <v>0</v>
      </c>
      <c r="EE37">
        <v>6.8965517241379309E-3</v>
      </c>
      <c r="EF37">
        <v>0</v>
      </c>
      <c r="EH37">
        <v>2.0454545454545458E-2</v>
      </c>
      <c r="EI37">
        <v>4.4776119402985072E-2</v>
      </c>
      <c r="EJ37">
        <v>0</v>
      </c>
      <c r="EK37">
        <v>0.57823129251700656</v>
      </c>
      <c r="EL37">
        <v>7.2727272727272738E-2</v>
      </c>
      <c r="EM37">
        <v>3.9473684210526314E-2</v>
      </c>
      <c r="EN37">
        <v>0</v>
      </c>
      <c r="EO37">
        <v>1.8867924528301886E-2</v>
      </c>
      <c r="EP37">
        <v>4.1666666666666671E-2</v>
      </c>
      <c r="EQ37">
        <v>0</v>
      </c>
      <c r="ER37">
        <v>0</v>
      </c>
      <c r="ES37">
        <v>0</v>
      </c>
      <c r="ET37">
        <v>0</v>
      </c>
      <c r="EU37">
        <v>2.3809523809523807E-3</v>
      </c>
      <c r="EV37">
        <v>1.5151515151515152E-2</v>
      </c>
      <c r="EW37">
        <v>7.1428571428571425E-2</v>
      </c>
      <c r="EX37">
        <v>5.8823529411764705E-2</v>
      </c>
      <c r="EY37">
        <v>0</v>
      </c>
      <c r="EZ37">
        <v>7.0093457943925224E-3</v>
      </c>
    </row>
    <row r="38" spans="3:156" x14ac:dyDescent="0.25">
      <c r="C38" t="s">
        <v>1156</v>
      </c>
      <c r="D38">
        <v>1.1475409836065575</v>
      </c>
      <c r="E38">
        <v>4.0999999999999996</v>
      </c>
      <c r="F38">
        <v>0.35990338164251201</v>
      </c>
      <c r="G38">
        <v>0.32203389830508478</v>
      </c>
      <c r="H38">
        <v>0.36117936117936122</v>
      </c>
      <c r="I38">
        <v>0.36340206185567003</v>
      </c>
      <c r="J38">
        <v>0.38010204081632659</v>
      </c>
      <c r="K38">
        <v>0.39897698209718668</v>
      </c>
      <c r="L38">
        <v>0.37000000000000011</v>
      </c>
      <c r="M38">
        <v>0.31862745098039219</v>
      </c>
      <c r="N38">
        <v>0.32029339853300737</v>
      </c>
      <c r="O38">
        <v>4.1428571428571432</v>
      </c>
      <c r="P38">
        <v>0.34068627450980388</v>
      </c>
      <c r="Q38">
        <v>0.30731707317073176</v>
      </c>
      <c r="R38">
        <v>0.32360097323600978</v>
      </c>
      <c r="S38">
        <v>0.39344262295081972</v>
      </c>
      <c r="W38">
        <v>0.92857142857142849</v>
      </c>
      <c r="X38">
        <v>0.91836734693877542</v>
      </c>
      <c r="Y38">
        <v>1.1358024691358024</v>
      </c>
      <c r="Z38">
        <v>1.6666666666666667</v>
      </c>
      <c r="AA38">
        <v>1.3026315789473686</v>
      </c>
      <c r="AB38">
        <v>2.4210526315789473</v>
      </c>
      <c r="AD38">
        <v>0.36754176610978523</v>
      </c>
      <c r="AE38">
        <v>0.29716981132075465</v>
      </c>
      <c r="AF38">
        <v>0.25837320574162681</v>
      </c>
      <c r="AG38">
        <v>2.5999999999999996</v>
      </c>
      <c r="AH38">
        <v>2.5540540540540535</v>
      </c>
      <c r="AI38">
        <v>0.38568129330254042</v>
      </c>
      <c r="AJ38">
        <v>0.46875</v>
      </c>
      <c r="AL38">
        <v>1.0416666666666667</v>
      </c>
      <c r="AM38">
        <v>0.69892473118279574</v>
      </c>
      <c r="AN38">
        <v>6</v>
      </c>
      <c r="AO38">
        <v>3.9230769230769225</v>
      </c>
      <c r="AP38">
        <v>5.4615384615384608</v>
      </c>
      <c r="AQ38">
        <v>0.22716049382716047</v>
      </c>
      <c r="AS38">
        <v>1.2327586206896552</v>
      </c>
      <c r="AT38">
        <v>2.4722222222222223</v>
      </c>
      <c r="AU38">
        <v>1.1979166666666667</v>
      </c>
      <c r="AV38">
        <v>1.8367346938775508</v>
      </c>
      <c r="AW38">
        <v>1.2524271844660195</v>
      </c>
      <c r="AZ38">
        <v>0.22596153846153844</v>
      </c>
      <c r="BA38">
        <v>0.24940047961630696</v>
      </c>
      <c r="BB38">
        <v>0.37897310513447435</v>
      </c>
      <c r="BD38">
        <v>6.045454545454545</v>
      </c>
      <c r="BE38">
        <v>4.2666666666666666</v>
      </c>
      <c r="BF38">
        <v>1.082352941176471</v>
      </c>
      <c r="BG38">
        <v>1.1619047619047622</v>
      </c>
      <c r="BH38">
        <v>0.28028503562945367</v>
      </c>
      <c r="BI38">
        <v>0.32407407407407401</v>
      </c>
      <c r="BY38">
        <v>0.33910891089108908</v>
      </c>
      <c r="CR38">
        <v>5.6388888888888893</v>
      </c>
      <c r="CS38">
        <v>2.7500000000000004</v>
      </c>
      <c r="CT38">
        <v>2.8947368421052633</v>
      </c>
      <c r="CU38">
        <v>1.1881188118811881</v>
      </c>
      <c r="CV38">
        <v>0.29569892473118276</v>
      </c>
      <c r="CW38">
        <v>0.28960396039603964</v>
      </c>
      <c r="CX38">
        <v>0.29594272076372319</v>
      </c>
      <c r="CY38">
        <v>0.32242990654205606</v>
      </c>
      <c r="CZ38">
        <v>0.38823529411764707</v>
      </c>
      <c r="DB38">
        <v>0.29061784897025172</v>
      </c>
      <c r="DC38">
        <v>0.90721649484536082</v>
      </c>
      <c r="DD38">
        <v>1.1617647058823528</v>
      </c>
      <c r="DE38">
        <v>3.0000000000000004</v>
      </c>
      <c r="DF38">
        <v>1.2295081967213113</v>
      </c>
      <c r="DI38">
        <v>0.29013079667063019</v>
      </c>
      <c r="DK38">
        <v>0.181592039800995</v>
      </c>
      <c r="DL38">
        <v>0.2669789227166276</v>
      </c>
      <c r="DM38">
        <v>0.15717539863325738</v>
      </c>
      <c r="DP38">
        <v>0.17417783191230213</v>
      </c>
      <c r="DU38">
        <v>0.20134228187919465</v>
      </c>
      <c r="DW38">
        <v>0.18765432098765431</v>
      </c>
      <c r="DX38">
        <v>0.31207289293849655</v>
      </c>
      <c r="DY38">
        <v>0.25236966824644547</v>
      </c>
      <c r="DZ38">
        <v>0.22748815165876779</v>
      </c>
      <c r="EA38">
        <v>0.33789954337899542</v>
      </c>
      <c r="EH38">
        <v>0.17954545454545456</v>
      </c>
      <c r="EI38">
        <v>2.5671641791044775</v>
      </c>
      <c r="EJ38">
        <v>0.51587301587301582</v>
      </c>
      <c r="EL38">
        <v>2.8000000000000003</v>
      </c>
      <c r="EM38">
        <v>2.4210526315789473</v>
      </c>
      <c r="EN38">
        <v>1.7179487179487178</v>
      </c>
      <c r="EO38">
        <v>1.6226415094339619</v>
      </c>
      <c r="EP38">
        <v>5.7500000000000009</v>
      </c>
      <c r="ER38">
        <v>0.24009324009324012</v>
      </c>
      <c r="ES38">
        <v>0.26174496644295298</v>
      </c>
      <c r="ET38">
        <v>0.31449631449631454</v>
      </c>
      <c r="EU38">
        <v>0.21428571428571425</v>
      </c>
      <c r="EV38">
        <v>1.2272727272727271</v>
      </c>
      <c r="EW38">
        <v>2.3571428571428572</v>
      </c>
      <c r="EX38">
        <v>2.6176470588235294</v>
      </c>
      <c r="EY38">
        <v>4.4848484848484853</v>
      </c>
      <c r="EZ38">
        <v>0.26635514018691586</v>
      </c>
    </row>
    <row r="39" spans="3:156" x14ac:dyDescent="0.25">
      <c r="C39" t="s">
        <v>1141</v>
      </c>
      <c r="D39">
        <v>12.399999999999999</v>
      </c>
      <c r="E39">
        <v>10</v>
      </c>
      <c r="F39">
        <v>17.2</v>
      </c>
      <c r="G39">
        <v>17.399999999999999</v>
      </c>
      <c r="H39">
        <v>18.600000000000001</v>
      </c>
      <c r="I39">
        <v>22.4</v>
      </c>
      <c r="J39">
        <v>21.6</v>
      </c>
      <c r="K39">
        <v>21.8</v>
      </c>
      <c r="L39">
        <v>20.999999999999996</v>
      </c>
      <c r="M39">
        <v>18.399999999999999</v>
      </c>
      <c r="N39">
        <v>18.2</v>
      </c>
      <c r="O39">
        <v>8.4</v>
      </c>
      <c r="P39">
        <v>18.400000000000002</v>
      </c>
      <c r="Q39">
        <v>18</v>
      </c>
      <c r="R39">
        <v>17.8</v>
      </c>
      <c r="S39">
        <v>14.6</v>
      </c>
      <c r="T39">
        <v>27.199999999999996</v>
      </c>
      <c r="U39">
        <v>35.4</v>
      </c>
      <c r="V39">
        <v>15.4</v>
      </c>
      <c r="W39">
        <v>22.4</v>
      </c>
      <c r="X39">
        <v>22.400000000000002</v>
      </c>
      <c r="Y39">
        <v>21.6</v>
      </c>
      <c r="Z39">
        <v>15.399999999999999</v>
      </c>
      <c r="AA39">
        <v>15.799999999999999</v>
      </c>
      <c r="AB39">
        <v>16</v>
      </c>
      <c r="AC39">
        <v>21.6</v>
      </c>
      <c r="AD39">
        <v>16.2</v>
      </c>
      <c r="AE39">
        <v>15.2</v>
      </c>
      <c r="AF39">
        <v>16.2</v>
      </c>
      <c r="AG39">
        <v>11.8</v>
      </c>
      <c r="AH39">
        <v>15.200000000000003</v>
      </c>
      <c r="AI39">
        <v>13.4</v>
      </c>
      <c r="AJ39">
        <v>26.6</v>
      </c>
      <c r="AL39">
        <v>24.4</v>
      </c>
      <c r="AM39">
        <v>21.999999999999996</v>
      </c>
      <c r="AN39">
        <v>5.4</v>
      </c>
      <c r="AO39">
        <v>6.2</v>
      </c>
      <c r="AP39">
        <v>3.8</v>
      </c>
      <c r="AQ39">
        <v>19</v>
      </c>
      <c r="AS39">
        <v>24</v>
      </c>
      <c r="AT39">
        <v>14.8</v>
      </c>
      <c r="AU39">
        <v>20.8</v>
      </c>
      <c r="AV39">
        <v>22.6</v>
      </c>
      <c r="AW39">
        <v>23.599999999999998</v>
      </c>
      <c r="AZ39">
        <v>16.8</v>
      </c>
      <c r="BA39">
        <v>16.599999999999998</v>
      </c>
      <c r="BB39">
        <v>18.2</v>
      </c>
      <c r="BD39">
        <v>17</v>
      </c>
      <c r="BE39">
        <v>16.8</v>
      </c>
      <c r="BF39">
        <v>16.999999999999996</v>
      </c>
      <c r="BG39">
        <v>20.999999999999996</v>
      </c>
      <c r="BH39">
        <v>15.8</v>
      </c>
      <c r="BI39">
        <v>13.6</v>
      </c>
      <c r="BY39">
        <v>19.2</v>
      </c>
      <c r="CR39">
        <v>7.3999999999999995</v>
      </c>
      <c r="CS39">
        <v>13.799999999999999</v>
      </c>
      <c r="CT39">
        <v>11.4</v>
      </c>
      <c r="CU39">
        <v>21.8</v>
      </c>
      <c r="CV39">
        <v>25.6</v>
      </c>
      <c r="CW39">
        <v>19.2</v>
      </c>
      <c r="CX39">
        <v>16.2</v>
      </c>
      <c r="CY39">
        <v>14.4</v>
      </c>
      <c r="CZ39">
        <v>15</v>
      </c>
      <c r="DA39">
        <v>4.5999999999999996</v>
      </c>
      <c r="DB39">
        <v>12.6</v>
      </c>
      <c r="DC39">
        <v>26.200000000000003</v>
      </c>
      <c r="DD39">
        <v>13.799999999999999</v>
      </c>
      <c r="DE39">
        <v>5.6</v>
      </c>
      <c r="DF39">
        <v>16.600000000000001</v>
      </c>
      <c r="DI39">
        <v>15.899999999999999</v>
      </c>
      <c r="DJ39">
        <v>13.2</v>
      </c>
      <c r="DK39">
        <v>19.600000000000001</v>
      </c>
      <c r="DL39">
        <v>14.6</v>
      </c>
      <c r="DM39">
        <v>12.2</v>
      </c>
      <c r="DN39">
        <v>6.2</v>
      </c>
      <c r="DO39">
        <v>12</v>
      </c>
      <c r="DP39">
        <v>17.600000000000001</v>
      </c>
      <c r="DQ39">
        <v>9.4</v>
      </c>
      <c r="DR39">
        <v>11.600000000000001</v>
      </c>
      <c r="DS39">
        <v>13.799999999999999</v>
      </c>
      <c r="DU39">
        <v>10.6</v>
      </c>
      <c r="DW39">
        <v>19</v>
      </c>
      <c r="DX39">
        <v>12.2</v>
      </c>
      <c r="DY39">
        <v>15.600000000000001</v>
      </c>
      <c r="DZ39">
        <v>15.6</v>
      </c>
      <c r="EA39">
        <v>12.6</v>
      </c>
      <c r="EC39">
        <v>6.4</v>
      </c>
      <c r="ED39">
        <v>10.4</v>
      </c>
      <c r="EE39">
        <v>2.4</v>
      </c>
      <c r="EF39">
        <v>11.600000000000001</v>
      </c>
      <c r="EH39">
        <v>12</v>
      </c>
      <c r="EI39">
        <v>17.2</v>
      </c>
      <c r="EJ39">
        <v>25.800000000000004</v>
      </c>
      <c r="EL39">
        <v>11.2</v>
      </c>
      <c r="EM39">
        <v>15.6</v>
      </c>
      <c r="EN39">
        <v>17</v>
      </c>
      <c r="EO39">
        <v>13.8</v>
      </c>
      <c r="EP39">
        <v>10.6</v>
      </c>
      <c r="EQ39">
        <v>9.8000000000000007</v>
      </c>
      <c r="ER39">
        <v>14.2</v>
      </c>
      <c r="ES39">
        <v>10.399999999999999</v>
      </c>
      <c r="ET39">
        <v>18.399999999999999</v>
      </c>
      <c r="EU39">
        <v>16</v>
      </c>
      <c r="EV39">
        <v>13.200000000000001</v>
      </c>
      <c r="EW39">
        <v>7.6000000000000005</v>
      </c>
      <c r="EX39">
        <v>8</v>
      </c>
      <c r="EY39">
        <v>12.399999999999999</v>
      </c>
      <c r="EZ39">
        <v>14.4</v>
      </c>
    </row>
    <row r="40" spans="3:156" x14ac:dyDescent="0.25">
      <c r="C40" t="s">
        <v>1142</v>
      </c>
      <c r="D40">
        <v>41.780821917808218</v>
      </c>
      <c r="E40">
        <v>43.333333333333336</v>
      </c>
      <c r="F40">
        <v>38.405797101449274</v>
      </c>
      <c r="G40">
        <v>38.256658595641646</v>
      </c>
      <c r="H40">
        <v>37.346437346437348</v>
      </c>
      <c r="I40">
        <v>34.27835051546392</v>
      </c>
      <c r="J40">
        <v>34.948979591836732</v>
      </c>
      <c r="K40">
        <v>34.782608695652172</v>
      </c>
      <c r="L40">
        <v>35.443037974683548</v>
      </c>
      <c r="M40">
        <v>37.5</v>
      </c>
      <c r="N40">
        <v>37.65281173594132</v>
      </c>
      <c r="O40">
        <v>44.32314410480349</v>
      </c>
      <c r="P40">
        <v>37.5</v>
      </c>
      <c r="Q40">
        <v>37.804878048780488</v>
      </c>
      <c r="R40">
        <v>37.956204379562045</v>
      </c>
      <c r="S40">
        <v>40.28103044496487</v>
      </c>
      <c r="T40">
        <v>29.945054945054949</v>
      </c>
      <c r="U40">
        <v>21.052631578947366</v>
      </c>
      <c r="V40">
        <v>39.716312056737593</v>
      </c>
      <c r="W40">
        <v>34.27835051546392</v>
      </c>
      <c r="X40">
        <v>34.278350515463913</v>
      </c>
      <c r="Y40">
        <v>34.948979591836732</v>
      </c>
      <c r="Z40">
        <v>39.716312056737593</v>
      </c>
      <c r="AA40">
        <v>39.429928741092638</v>
      </c>
      <c r="AB40">
        <v>39.285714285714285</v>
      </c>
      <c r="AC40">
        <v>34.948979591836732</v>
      </c>
      <c r="AD40">
        <v>39.140811455847256</v>
      </c>
      <c r="AE40">
        <v>39.858490566037737</v>
      </c>
      <c r="AF40">
        <v>39.140811455847256</v>
      </c>
      <c r="AG40">
        <v>42.176870748299322</v>
      </c>
      <c r="AH40">
        <v>39.85849056603773</v>
      </c>
      <c r="AI40">
        <v>41.108545034642034</v>
      </c>
      <c r="AJ40">
        <v>30.517711171662125</v>
      </c>
      <c r="AL40">
        <v>32.539682539682545</v>
      </c>
      <c r="AM40">
        <v>34.61538461538462</v>
      </c>
      <c r="AN40">
        <v>46.088794926004226</v>
      </c>
      <c r="AO40">
        <v>45.628997867803839</v>
      </c>
      <c r="AP40">
        <v>46.985446985446984</v>
      </c>
      <c r="AQ40">
        <v>37.037037037037038</v>
      </c>
      <c r="AS40">
        <v>32.89473684210526</v>
      </c>
      <c r="AT40">
        <v>40.140845070422536</v>
      </c>
      <c r="AU40">
        <v>35.606060606060609</v>
      </c>
      <c r="AV40">
        <v>34.108527131782949</v>
      </c>
      <c r="AW40">
        <v>33.246073298429323</v>
      </c>
      <c r="AZ40">
        <v>38.70192307692308</v>
      </c>
      <c r="BA40">
        <v>38.848920863309353</v>
      </c>
      <c r="BB40">
        <v>37.65281173594132</v>
      </c>
      <c r="BD40">
        <v>38.554216867469876</v>
      </c>
      <c r="BE40">
        <v>38.70192307692308</v>
      </c>
      <c r="BF40">
        <v>38.554216867469883</v>
      </c>
      <c r="BG40">
        <v>35.443037974683548</v>
      </c>
      <c r="BH40">
        <v>39.429928741092638</v>
      </c>
      <c r="BI40">
        <v>40.972222222222221</v>
      </c>
      <c r="BY40">
        <v>36.881188118811878</v>
      </c>
      <c r="CR40">
        <v>44.9244060475162</v>
      </c>
      <c r="CS40">
        <v>40.835266821345712</v>
      </c>
      <c r="CT40">
        <v>42.437923250564332</v>
      </c>
      <c r="CU40">
        <v>34.782608695652172</v>
      </c>
      <c r="CV40">
        <v>31.451612903225804</v>
      </c>
      <c r="CW40">
        <v>36.881188118811878</v>
      </c>
      <c r="CX40">
        <v>39.140811455847256</v>
      </c>
      <c r="CY40">
        <v>40.420560747663551</v>
      </c>
      <c r="CZ40">
        <v>40</v>
      </c>
      <c r="DA40">
        <v>46.540880503144656</v>
      </c>
      <c r="DB40">
        <v>41.64759725400458</v>
      </c>
      <c r="DC40">
        <v>30.894308943089431</v>
      </c>
      <c r="DD40">
        <v>40.835266821345712</v>
      </c>
      <c r="DE40">
        <v>45.974576271186443</v>
      </c>
      <c r="DF40">
        <v>38.848920863309353</v>
      </c>
      <c r="DI40">
        <v>39.357907253269914</v>
      </c>
      <c r="DJ40">
        <v>41.244239631336406</v>
      </c>
      <c r="DK40">
        <v>36.567164179104481</v>
      </c>
      <c r="DL40">
        <v>40.28103044496487</v>
      </c>
      <c r="DM40">
        <v>41.913439635535312</v>
      </c>
      <c r="DN40">
        <v>45.628997867803839</v>
      </c>
      <c r="DO40">
        <v>42.045454545454547</v>
      </c>
      <c r="DP40">
        <v>38.106796116504853</v>
      </c>
      <c r="DQ40">
        <v>43.70860927152318</v>
      </c>
      <c r="DR40">
        <v>42.307692307692307</v>
      </c>
      <c r="DS40">
        <v>40.835266821345712</v>
      </c>
      <c r="DU40">
        <v>42.95302013422819</v>
      </c>
      <c r="DW40">
        <v>37.037037037037038</v>
      </c>
      <c r="DX40">
        <v>41.913439635535312</v>
      </c>
      <c r="DY40">
        <v>39.573459715639814</v>
      </c>
      <c r="DZ40">
        <v>39.573459715639814</v>
      </c>
      <c r="EA40">
        <v>41.64759725400458</v>
      </c>
      <c r="EC40">
        <v>52.136000000000003</v>
      </c>
      <c r="ED40">
        <v>54.096000000000004</v>
      </c>
      <c r="EE40">
        <v>50.176000000000002</v>
      </c>
      <c r="EF40">
        <v>54.683999999999997</v>
      </c>
      <c r="EH40">
        <v>42.045454545454547</v>
      </c>
      <c r="EI40">
        <v>38.405797101449274</v>
      </c>
      <c r="EJ40">
        <v>31.26684636118598</v>
      </c>
      <c r="EL40">
        <v>42.567567567567565</v>
      </c>
      <c r="EM40">
        <v>39.573459715639814</v>
      </c>
      <c r="EN40">
        <v>38.554216867469876</v>
      </c>
      <c r="EO40">
        <v>40.835266821345705</v>
      </c>
      <c r="EP40">
        <v>42.95302013422819</v>
      </c>
      <c r="EQ40">
        <v>43.4589800443459</v>
      </c>
      <c r="ER40">
        <v>40.55944055944056</v>
      </c>
      <c r="ES40">
        <v>43.080357142857139</v>
      </c>
      <c r="ET40">
        <v>37.5</v>
      </c>
      <c r="EU40">
        <v>39.285714285714285</v>
      </c>
      <c r="EV40">
        <v>41.244239631336406</v>
      </c>
      <c r="EW40">
        <v>44.805194805194802</v>
      </c>
      <c r="EX40">
        <v>44.565217391304344</v>
      </c>
      <c r="EY40">
        <v>41.780821917808218</v>
      </c>
      <c r="EZ40">
        <v>40.420560747663551</v>
      </c>
    </row>
    <row r="41" spans="3:156" x14ac:dyDescent="0.25">
      <c r="C41" t="s">
        <v>1144</v>
      </c>
      <c r="D41">
        <v>7.1027397260273979</v>
      </c>
      <c r="E41">
        <v>5.6666666666666643</v>
      </c>
      <c r="F41">
        <v>3.2028985507246386</v>
      </c>
      <c r="G41">
        <v>5.9273607748184025</v>
      </c>
      <c r="H41">
        <v>1.6289926289926286</v>
      </c>
      <c r="I41">
        <v>1.4458762886597938</v>
      </c>
      <c r="J41">
        <v>1.1709183673469388</v>
      </c>
      <c r="K41">
        <v>3.3913043478260878</v>
      </c>
      <c r="L41">
        <v>12.911392405063287</v>
      </c>
      <c r="M41">
        <v>5.6250000000000009</v>
      </c>
      <c r="N41">
        <v>3.7408312958435208</v>
      </c>
      <c r="O41">
        <v>3.8973799126637583</v>
      </c>
      <c r="P41">
        <v>6.625</v>
      </c>
      <c r="Q41">
        <v>2.8609756097560974</v>
      </c>
      <c r="R41">
        <v>2.4817518248175179</v>
      </c>
      <c r="S41">
        <v>1.4332552693208434</v>
      </c>
      <c r="T41">
        <v>18.914835164835161</v>
      </c>
      <c r="U41">
        <v>27.631578947368421</v>
      </c>
      <c r="V41">
        <v>7.113475177304962</v>
      </c>
      <c r="W41">
        <v>14.72164948453608</v>
      </c>
      <c r="X41">
        <v>12.881443298969076</v>
      </c>
      <c r="Y41">
        <v>10.538265306122449</v>
      </c>
      <c r="Z41">
        <v>4.702127659574467</v>
      </c>
      <c r="AA41">
        <v>9.206650831353917</v>
      </c>
      <c r="AB41">
        <v>6.9214285714285726</v>
      </c>
      <c r="AC41">
        <v>9.1071428571428594</v>
      </c>
      <c r="AD41">
        <v>1.9474940334128878</v>
      </c>
      <c r="AE41">
        <v>3.2476415094339619</v>
      </c>
      <c r="AF41">
        <v>2.4343675417661097</v>
      </c>
      <c r="AG41">
        <v>6.3605442176870719</v>
      </c>
      <c r="AH41">
        <v>8.9009433962264204</v>
      </c>
      <c r="AI41">
        <v>3.1801385681293293</v>
      </c>
      <c r="AJ41">
        <v>17.787465940054496</v>
      </c>
      <c r="AL41">
        <v>16.190476190476186</v>
      </c>
      <c r="AM41">
        <v>12.161538461538457</v>
      </c>
      <c r="AN41">
        <v>1.6173361522198741</v>
      </c>
      <c r="AO41">
        <v>2.8272921108741991</v>
      </c>
      <c r="AP41">
        <v>1.3783783783783794</v>
      </c>
      <c r="AQ41">
        <v>0.50370370370370365</v>
      </c>
      <c r="AS41">
        <v>15.568421052631582</v>
      </c>
      <c r="AT41">
        <v>8.6197183098591541</v>
      </c>
      <c r="AU41">
        <v>12.36363636363636</v>
      </c>
      <c r="AV41">
        <v>12.914728682170539</v>
      </c>
      <c r="AW41">
        <v>13.751308900523558</v>
      </c>
      <c r="AZ41">
        <v>2.8197115384615379</v>
      </c>
      <c r="BA41">
        <v>2.0791366906474824</v>
      </c>
      <c r="BB41">
        <v>2.2444987775061129</v>
      </c>
      <c r="BD41">
        <v>2.7036144578313266</v>
      </c>
      <c r="BE41">
        <v>3.6778846153846141</v>
      </c>
      <c r="BF41">
        <v>10.445783132530117</v>
      </c>
      <c r="BG41">
        <v>13.556962025316452</v>
      </c>
      <c r="BH41">
        <v>0.60570071258907343</v>
      </c>
      <c r="BI41">
        <v>0.70833333333333348</v>
      </c>
      <c r="BY41">
        <v>2.5247524752475257</v>
      </c>
      <c r="CR41">
        <v>3.9654427645788322</v>
      </c>
      <c r="CS41">
        <v>6.6264501160092779</v>
      </c>
      <c r="CT41">
        <v>6.5620767494356684</v>
      </c>
      <c r="CU41">
        <v>13.173913043478262</v>
      </c>
      <c r="CV41">
        <v>8.9112903225806459</v>
      </c>
      <c r="CW41">
        <v>3.2821782178217838</v>
      </c>
      <c r="CX41">
        <v>1.7040572792362769</v>
      </c>
      <c r="CY41">
        <v>1.4299065420560748</v>
      </c>
      <c r="CZ41">
        <v>1.0799999999999998</v>
      </c>
      <c r="DA41">
        <v>0.32075471698113184</v>
      </c>
      <c r="DB41">
        <v>1.9839816933638432</v>
      </c>
      <c r="DC41">
        <v>13.40650406504065</v>
      </c>
      <c r="DD41">
        <v>8.0464037122969803</v>
      </c>
      <c r="DE41">
        <v>2.8093220338983027</v>
      </c>
      <c r="DF41">
        <v>7.4604316546762597</v>
      </c>
      <c r="DI41">
        <v>2.6076099881093944</v>
      </c>
      <c r="DJ41">
        <v>5.5230414746543781</v>
      </c>
      <c r="DK41">
        <v>6.9776119402985053</v>
      </c>
      <c r="DL41">
        <v>2.3887587822014056</v>
      </c>
      <c r="DM41">
        <v>1.8587699316628692</v>
      </c>
      <c r="DN41">
        <v>1.4136460554370995</v>
      </c>
      <c r="DO41">
        <v>5.2159090909090899</v>
      </c>
      <c r="DP41">
        <v>1.6092233009708738</v>
      </c>
      <c r="DQ41">
        <v>4.3907284768211907</v>
      </c>
      <c r="DR41">
        <v>3</v>
      </c>
      <c r="DS41">
        <v>0.94663573085846831</v>
      </c>
      <c r="DU41">
        <v>0.91275167785234868</v>
      </c>
      <c r="DW41">
        <v>4.0296296296296292</v>
      </c>
      <c r="DX41">
        <v>1.2779043280182227</v>
      </c>
      <c r="DY41">
        <v>2.598341232227487</v>
      </c>
      <c r="DZ41">
        <v>1.5710900473933644</v>
      </c>
      <c r="EA41">
        <v>0.81693363844393552</v>
      </c>
      <c r="EC41">
        <v>-3.1360000000000028</v>
      </c>
      <c r="ED41">
        <v>-4.9980000000000038</v>
      </c>
      <c r="EE41">
        <v>0</v>
      </c>
      <c r="EF41">
        <v>-5.6839999999999975</v>
      </c>
      <c r="EH41">
        <v>1.1590909090909087</v>
      </c>
      <c r="EI41">
        <v>8.2536231884057987</v>
      </c>
      <c r="EJ41">
        <v>17.320754716981135</v>
      </c>
      <c r="EL41">
        <v>6.3175675675675702</v>
      </c>
      <c r="EM41">
        <v>9.1848341232227462</v>
      </c>
      <c r="EN41">
        <v>9.5855421686747029</v>
      </c>
      <c r="EO41">
        <v>6.2714617169373579</v>
      </c>
      <c r="EP41">
        <v>2.7382550335570461</v>
      </c>
      <c r="EQ41">
        <v>1.4700665188470059</v>
      </c>
      <c r="ER41">
        <v>0.59440559440559437</v>
      </c>
      <c r="ES41">
        <v>0.68303571428571475</v>
      </c>
      <c r="ET41">
        <v>1.3750000000000002</v>
      </c>
      <c r="EU41">
        <v>1.8214285714285716</v>
      </c>
      <c r="EV41">
        <v>7.7557603686635943</v>
      </c>
      <c r="EW41">
        <v>3.0909090909090939</v>
      </c>
      <c r="EX41">
        <v>3.7695652173913077</v>
      </c>
      <c r="EY41">
        <v>3.8424657534246585</v>
      </c>
      <c r="EZ41">
        <v>0.47663551401869164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XRF Major and Trace</vt:lpstr>
      <vt:lpstr>Calcite Stable isotopes</vt:lpstr>
      <vt:lpstr>Raw Permeability</vt:lpstr>
      <vt:lpstr>Permeability summary</vt:lpstr>
      <vt:lpstr>2011 Huab Localities</vt:lpstr>
      <vt:lpstr>Sample locations</vt:lpstr>
      <vt:lpstr>Point count Data</vt:lpstr>
    </vt:vector>
  </TitlesOfParts>
  <Company>Department of Earth Sciences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 David William Grove</dc:creator>
  <cp:lastModifiedBy>Clayton David William Grove</cp:lastModifiedBy>
  <dcterms:created xsi:type="dcterms:W3CDTF">2013-07-17T14:17:58Z</dcterms:created>
  <dcterms:modified xsi:type="dcterms:W3CDTF">2013-07-18T12:55:47Z</dcterms:modified>
</cp:coreProperties>
</file>